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charova_lv\Desktop\"/>
    </mc:Choice>
  </mc:AlternateContent>
  <bookViews>
    <workbookView xWindow="0" yWindow="0" windowWidth="16380" windowHeight="8190" tabRatio="500" firstSheet="2" activeTab="2"/>
  </bookViews>
  <sheets>
    <sheet name="Базовые норм затрат (2)" sheetId="1" state="hidden" r:id="rId1"/>
    <sheet name="НЗ на гос работы вар 2 прил (2" sheetId="3" state="hidden" r:id="rId2"/>
    <sheet name="Объем БА (6)" sheetId="6" r:id="rId3"/>
    <sheet name="НЗ на гос работы вар 2 приложен" sheetId="7" state="hidden" r:id="rId4"/>
    <sheet name="Объем БА (5)" sheetId="8" state="hidden" r:id="rId5"/>
    <sheet name="нормативные затраты гос усл" sheetId="9" state="hidden" r:id="rId6"/>
    <sheet name="Базовые норм затрат" sheetId="10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>'[1]не надо 1'!#REF!</definedName>
    <definedName name="базовые">'[2]не надо 1'!#REF!</definedName>
    <definedName name="БНЗ">'[2]не надо 1'!#REF!</definedName>
    <definedName name="_xlnm.Print_Titles" localSheetId="6">'Базовые норм затрат'!$9:$11</definedName>
    <definedName name="_xlnm.Print_Titles" localSheetId="0">'Базовые норм затрат (2)'!$9:$11</definedName>
    <definedName name="_xlnm.Print_Titles" localSheetId="1">'НЗ на гос работы вар 2 прил (2'!$7:$9</definedName>
    <definedName name="_xlnm.Print_Titles" localSheetId="3">'НЗ на гос работы вар 2 приложен'!$7:$9</definedName>
    <definedName name="_xlnm.Print_Titles" localSheetId="5">'нормативные затраты гос усл'!$8:$10</definedName>
    <definedName name="_xlnm.Print_Titles" localSheetId="4">'Объем БА (5)'!$8:$10</definedName>
    <definedName name="_xlnm.Print_Titles" localSheetId="2">'Объем БА (6)'!$8:$10</definedName>
    <definedName name="_xlnm.Print_Area" localSheetId="6">'Базовые норм затрат'!$A$1:$G$154</definedName>
    <definedName name="_xlnm.Print_Area" localSheetId="0">'Базовые норм затрат (2)'!$A$1:$O$144</definedName>
    <definedName name="_xlnm.Print_Area" localSheetId="1">'НЗ на гос работы вар 2 прил (2'!$A$1:$F$70</definedName>
    <definedName name="_xlnm.Print_Area" localSheetId="3">'НЗ на гос работы вар 2 приложен'!$A$1:$F$58</definedName>
    <definedName name="_xlnm.Print_Area" localSheetId="5">'нормативные затраты гос усл'!$A$1:$F$235</definedName>
    <definedName name="_xlnm.Print_Area" localSheetId="4">'Объем БА (5)'!$A$1:$O$294</definedName>
    <definedName name="_xlnm.Print_Area" localSheetId="2">'Объем БА (6)'!$A$1:$P$36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1" i="6" l="1"/>
  <c r="O11" i="6"/>
  <c r="P11" i="6"/>
  <c r="N12" i="6"/>
  <c r="O12" i="6"/>
  <c r="P12" i="6"/>
  <c r="N13" i="6"/>
  <c r="O13" i="6"/>
  <c r="P13" i="6"/>
  <c r="N14" i="6"/>
  <c r="O14" i="6"/>
  <c r="P14" i="6"/>
  <c r="N15" i="6"/>
  <c r="O15" i="6"/>
  <c r="P15" i="6"/>
  <c r="N16" i="6"/>
  <c r="O16" i="6"/>
  <c r="P16" i="6"/>
  <c r="N17" i="6"/>
  <c r="O17" i="6"/>
  <c r="P17" i="6"/>
  <c r="N18" i="6"/>
  <c r="O18" i="6"/>
  <c r="P18" i="6"/>
  <c r="N19" i="6"/>
  <c r="O19" i="6"/>
  <c r="P19" i="6"/>
  <c r="N20" i="6"/>
  <c r="O20" i="6"/>
  <c r="P20" i="6"/>
  <c r="N21" i="6"/>
  <c r="O21" i="6"/>
  <c r="P21" i="6"/>
  <c r="N22" i="6"/>
  <c r="O22" i="6"/>
  <c r="P22" i="6"/>
  <c r="N23" i="6"/>
  <c r="O23" i="6"/>
  <c r="P23" i="6"/>
  <c r="N24" i="6"/>
  <c r="O24" i="6"/>
  <c r="P24" i="6"/>
  <c r="N25" i="6"/>
  <c r="O25" i="6"/>
  <c r="P25" i="6"/>
  <c r="N26" i="6"/>
  <c r="O26" i="6"/>
  <c r="P26" i="6"/>
  <c r="N27" i="6"/>
  <c r="O27" i="6"/>
  <c r="P27" i="6"/>
  <c r="N28" i="6"/>
  <c r="O28" i="6"/>
  <c r="P28" i="6"/>
  <c r="N29" i="6"/>
  <c r="O29" i="6"/>
  <c r="P29" i="6"/>
  <c r="N30" i="6"/>
  <c r="O30" i="6"/>
  <c r="P30" i="6"/>
  <c r="N31" i="6"/>
  <c r="O31" i="6"/>
  <c r="P31" i="6"/>
  <c r="N32" i="6"/>
  <c r="O32" i="6"/>
  <c r="P32" i="6"/>
  <c r="N33" i="6"/>
  <c r="O33" i="6"/>
  <c r="P33" i="6"/>
  <c r="N34" i="6"/>
  <c r="O34" i="6"/>
  <c r="P34" i="6"/>
  <c r="N35" i="6"/>
  <c r="O35" i="6"/>
  <c r="P35" i="6"/>
  <c r="N36" i="6" l="1"/>
  <c r="U36" i="6" s="1"/>
  <c r="P36" i="6"/>
  <c r="O36" i="6"/>
  <c r="G23" i="10" l="1"/>
  <c r="F23" i="10"/>
  <c r="E23" i="10"/>
  <c r="G22" i="10"/>
  <c r="F22" i="10"/>
  <c r="E22" i="10"/>
  <c r="G21" i="10"/>
  <c r="F21" i="10"/>
  <c r="E21" i="10"/>
  <c r="G20" i="10"/>
  <c r="F20" i="10"/>
  <c r="E20" i="10"/>
  <c r="G19" i="10"/>
  <c r="F19" i="10"/>
  <c r="E19" i="10"/>
  <c r="G18" i="10"/>
  <c r="F18" i="10"/>
  <c r="E18" i="10"/>
  <c r="G17" i="10"/>
  <c r="F17" i="10"/>
  <c r="E17" i="10"/>
  <c r="G16" i="10"/>
  <c r="F16" i="10"/>
  <c r="E16" i="10"/>
  <c r="G15" i="10"/>
  <c r="F15" i="10"/>
  <c r="E15" i="10"/>
  <c r="G14" i="10"/>
  <c r="F14" i="10"/>
  <c r="E14" i="10"/>
  <c r="G13" i="10"/>
  <c r="F13" i="10"/>
  <c r="E13" i="10"/>
  <c r="G12" i="10"/>
  <c r="F12" i="10"/>
  <c r="E12" i="10"/>
  <c r="A12" i="10"/>
  <c r="A13" i="10" s="1"/>
  <c r="L205" i="9"/>
  <c r="K205" i="9"/>
  <c r="J205" i="9"/>
  <c r="L204" i="9"/>
  <c r="K204" i="9"/>
  <c r="J204" i="9"/>
  <c r="L203" i="9"/>
  <c r="K203" i="9"/>
  <c r="J203" i="9"/>
  <c r="L202" i="9"/>
  <c r="K202" i="9"/>
  <c r="J202" i="9"/>
  <c r="L201" i="9"/>
  <c r="K201" i="9"/>
  <c r="J201" i="9"/>
  <c r="L200" i="9"/>
  <c r="K200" i="9"/>
  <c r="J200" i="9"/>
  <c r="L199" i="9"/>
  <c r="K199" i="9"/>
  <c r="J199" i="9"/>
  <c r="L198" i="9"/>
  <c r="K198" i="9"/>
  <c r="J198" i="9"/>
  <c r="L197" i="9"/>
  <c r="K197" i="9"/>
  <c r="J197" i="9"/>
  <c r="L196" i="9"/>
  <c r="K196" i="9"/>
  <c r="J196" i="9"/>
  <c r="L195" i="9"/>
  <c r="K195" i="9"/>
  <c r="J195" i="9"/>
  <c r="L194" i="9"/>
  <c r="K194" i="9"/>
  <c r="J194" i="9"/>
  <c r="L193" i="9"/>
  <c r="K193" i="9"/>
  <c r="J193" i="9"/>
  <c r="L192" i="9"/>
  <c r="K192" i="9"/>
  <c r="J192" i="9"/>
  <c r="L191" i="9"/>
  <c r="K191" i="9"/>
  <c r="J191" i="9"/>
  <c r="L190" i="9"/>
  <c r="K190" i="9"/>
  <c r="J190" i="9"/>
  <c r="L189" i="9"/>
  <c r="K189" i="9"/>
  <c r="J189" i="9"/>
  <c r="L188" i="9"/>
  <c r="K188" i="9"/>
  <c r="J188" i="9"/>
  <c r="L187" i="9"/>
  <c r="K187" i="9"/>
  <c r="J187" i="9"/>
  <c r="L186" i="9"/>
  <c r="K186" i="9"/>
  <c r="J186" i="9"/>
  <c r="L183" i="9"/>
  <c r="K183" i="9"/>
  <c r="J183" i="9"/>
  <c r="L182" i="9"/>
  <c r="K182" i="9"/>
  <c r="J182" i="9"/>
  <c r="L181" i="9"/>
  <c r="K181" i="9"/>
  <c r="J181" i="9"/>
  <c r="L180" i="9"/>
  <c r="K180" i="9"/>
  <c r="J180" i="9"/>
  <c r="L179" i="9"/>
  <c r="K179" i="9"/>
  <c r="J179" i="9"/>
  <c r="L178" i="9"/>
  <c r="K178" i="9"/>
  <c r="J178" i="9"/>
  <c r="L177" i="9"/>
  <c r="K177" i="9"/>
  <c r="J177" i="9"/>
  <c r="L176" i="9"/>
  <c r="K176" i="9"/>
  <c r="J176" i="9"/>
  <c r="L175" i="9"/>
  <c r="K175" i="9"/>
  <c r="J175" i="9"/>
  <c r="L174" i="9"/>
  <c r="K174" i="9"/>
  <c r="J174" i="9"/>
  <c r="L173" i="9"/>
  <c r="K173" i="9"/>
  <c r="J173" i="9"/>
  <c r="L172" i="9"/>
  <c r="K172" i="9"/>
  <c r="J172" i="9"/>
  <c r="L171" i="9"/>
  <c r="K171" i="9"/>
  <c r="J171" i="9"/>
  <c r="L170" i="9"/>
  <c r="K170" i="9"/>
  <c r="J170" i="9"/>
  <c r="L169" i="9"/>
  <c r="K169" i="9"/>
  <c r="J169" i="9"/>
  <c r="L168" i="9"/>
  <c r="K168" i="9"/>
  <c r="J168" i="9"/>
  <c r="L167" i="9"/>
  <c r="K167" i="9"/>
  <c r="J167" i="9"/>
  <c r="L166" i="9"/>
  <c r="K166" i="9"/>
  <c r="J166" i="9"/>
  <c r="L165" i="9"/>
  <c r="K165" i="9"/>
  <c r="J165" i="9"/>
  <c r="L164" i="9"/>
  <c r="K164" i="9"/>
  <c r="J164" i="9"/>
  <c r="L163" i="9"/>
  <c r="K163" i="9"/>
  <c r="J163" i="9"/>
  <c r="L162" i="9"/>
  <c r="K162" i="9"/>
  <c r="J162" i="9"/>
  <c r="L161" i="9"/>
  <c r="K161" i="9"/>
  <c r="J161" i="9"/>
  <c r="L160" i="9"/>
  <c r="K160" i="9"/>
  <c r="J160" i="9"/>
  <c r="L159" i="9"/>
  <c r="K159" i="9"/>
  <c r="J159" i="9"/>
  <c r="L158" i="9"/>
  <c r="K158" i="9"/>
  <c r="J158" i="9"/>
  <c r="L157" i="9"/>
  <c r="K157" i="9"/>
  <c r="J157" i="9"/>
  <c r="L156" i="9"/>
  <c r="K156" i="9"/>
  <c r="J156" i="9"/>
  <c r="L155" i="9"/>
  <c r="K155" i="9"/>
  <c r="J155" i="9"/>
  <c r="L154" i="9"/>
  <c r="K154" i="9"/>
  <c r="J154" i="9"/>
  <c r="L153" i="9"/>
  <c r="K153" i="9"/>
  <c r="J153" i="9"/>
  <c r="L152" i="9"/>
  <c r="K152" i="9"/>
  <c r="J152" i="9"/>
  <c r="L151" i="9"/>
  <c r="K151" i="9"/>
  <c r="J151" i="9"/>
  <c r="L150" i="9"/>
  <c r="K150" i="9"/>
  <c r="J150" i="9"/>
  <c r="L149" i="9"/>
  <c r="K149" i="9"/>
  <c r="J149" i="9"/>
  <c r="L148" i="9"/>
  <c r="K148" i="9"/>
  <c r="J148" i="9"/>
  <c r="L147" i="9"/>
  <c r="K147" i="9"/>
  <c r="J147" i="9"/>
  <c r="L146" i="9"/>
  <c r="K146" i="9"/>
  <c r="J146" i="9"/>
  <c r="L145" i="9"/>
  <c r="K145" i="9"/>
  <c r="J145" i="9"/>
  <c r="L144" i="9"/>
  <c r="K144" i="9"/>
  <c r="J144" i="9"/>
  <c r="L143" i="9"/>
  <c r="K143" i="9"/>
  <c r="J143" i="9"/>
  <c r="L142" i="9"/>
  <c r="K142" i="9"/>
  <c r="J142" i="9"/>
  <c r="L141" i="9"/>
  <c r="K141" i="9"/>
  <c r="J141" i="9"/>
  <c r="L140" i="9"/>
  <c r="K140" i="9"/>
  <c r="J140" i="9"/>
  <c r="L139" i="9"/>
  <c r="K139" i="9"/>
  <c r="J139" i="9"/>
  <c r="L138" i="9"/>
  <c r="K138" i="9"/>
  <c r="J138" i="9"/>
  <c r="L137" i="9"/>
  <c r="K137" i="9"/>
  <c r="J137" i="9"/>
  <c r="L136" i="9"/>
  <c r="K136" i="9"/>
  <c r="J136" i="9"/>
  <c r="L135" i="9"/>
  <c r="K135" i="9"/>
  <c r="J135" i="9"/>
  <c r="L134" i="9"/>
  <c r="J134" i="9"/>
  <c r="E134" i="9"/>
  <c r="K134" i="9" s="1"/>
  <c r="L133" i="9"/>
  <c r="K133" i="9"/>
  <c r="J133" i="9"/>
  <c r="L132" i="9"/>
  <c r="K132" i="9"/>
  <c r="J132" i="9"/>
  <c r="L131" i="9"/>
  <c r="K131" i="9"/>
  <c r="J131" i="9"/>
  <c r="L130" i="9"/>
  <c r="K130" i="9"/>
  <c r="J130" i="9"/>
  <c r="L129" i="9"/>
  <c r="K129" i="9"/>
  <c r="J129" i="9"/>
  <c r="L128" i="9"/>
  <c r="K128" i="9"/>
  <c r="J128" i="9"/>
  <c r="L127" i="9"/>
  <c r="K127" i="9"/>
  <c r="J127" i="9"/>
  <c r="L126" i="9"/>
  <c r="K126" i="9"/>
  <c r="J126" i="9"/>
  <c r="L125" i="9"/>
  <c r="K125" i="9"/>
  <c r="J125" i="9"/>
  <c r="L124" i="9"/>
  <c r="K124" i="9"/>
  <c r="J124" i="9"/>
  <c r="L123" i="9"/>
  <c r="K123" i="9"/>
  <c r="J123" i="9"/>
  <c r="L122" i="9"/>
  <c r="K122" i="9"/>
  <c r="J122" i="9"/>
  <c r="L121" i="9"/>
  <c r="K121" i="9"/>
  <c r="J121" i="9"/>
  <c r="L120" i="9"/>
  <c r="K120" i="9"/>
  <c r="J120" i="9"/>
  <c r="L119" i="9"/>
  <c r="K119" i="9"/>
  <c r="J119" i="9"/>
  <c r="L118" i="9"/>
  <c r="K118" i="9"/>
  <c r="J118" i="9"/>
  <c r="L117" i="9"/>
  <c r="K117" i="9"/>
  <c r="J117" i="9"/>
  <c r="L116" i="9"/>
  <c r="K116" i="9"/>
  <c r="J116" i="9"/>
  <c r="L115" i="9"/>
  <c r="K115" i="9"/>
  <c r="J115" i="9"/>
  <c r="L114" i="9"/>
  <c r="K114" i="9"/>
  <c r="J114" i="9"/>
  <c r="L113" i="9"/>
  <c r="K113" i="9"/>
  <c r="J113" i="9"/>
  <c r="L112" i="9"/>
  <c r="K112" i="9"/>
  <c r="J112" i="9"/>
  <c r="L111" i="9"/>
  <c r="K111" i="9"/>
  <c r="J111" i="9"/>
  <c r="L110" i="9"/>
  <c r="K110" i="9"/>
  <c r="J110" i="9"/>
  <c r="L109" i="9"/>
  <c r="K109" i="9"/>
  <c r="J109" i="9"/>
  <c r="L108" i="9"/>
  <c r="K108" i="9"/>
  <c r="J108" i="9"/>
  <c r="L107" i="9"/>
  <c r="K107" i="9"/>
  <c r="J107" i="9"/>
  <c r="L106" i="9"/>
  <c r="K106" i="9"/>
  <c r="J106" i="9"/>
  <c r="L105" i="9"/>
  <c r="K105" i="9"/>
  <c r="J105" i="9"/>
  <c r="L104" i="9"/>
  <c r="K104" i="9"/>
  <c r="J104" i="9"/>
  <c r="L103" i="9"/>
  <c r="K103" i="9"/>
  <c r="J103" i="9"/>
  <c r="L102" i="9"/>
  <c r="K102" i="9"/>
  <c r="J102" i="9"/>
  <c r="L101" i="9"/>
  <c r="K101" i="9"/>
  <c r="J101" i="9"/>
  <c r="L100" i="9"/>
  <c r="K100" i="9"/>
  <c r="J100" i="9"/>
  <c r="L99" i="9"/>
  <c r="K99" i="9"/>
  <c r="J99" i="9"/>
  <c r="L98" i="9"/>
  <c r="K98" i="9"/>
  <c r="J98" i="9"/>
  <c r="L97" i="9"/>
  <c r="K97" i="9"/>
  <c r="J97" i="9"/>
  <c r="L96" i="9"/>
  <c r="K96" i="9"/>
  <c r="J96" i="9"/>
  <c r="L95" i="9"/>
  <c r="K95" i="9"/>
  <c r="J95" i="9"/>
  <c r="L94" i="9"/>
  <c r="K94" i="9"/>
  <c r="J94" i="9"/>
  <c r="L93" i="9"/>
  <c r="K93" i="9"/>
  <c r="J93" i="9"/>
  <c r="L92" i="9"/>
  <c r="K92" i="9"/>
  <c r="J92" i="9"/>
  <c r="L91" i="9"/>
  <c r="K91" i="9"/>
  <c r="J91" i="9"/>
  <c r="L90" i="9"/>
  <c r="K90" i="9"/>
  <c r="J90" i="9"/>
  <c r="L87" i="9"/>
  <c r="K87" i="9"/>
  <c r="J87" i="9"/>
  <c r="L86" i="9"/>
  <c r="K86" i="9"/>
  <c r="J86" i="9"/>
  <c r="L85" i="9"/>
  <c r="K85" i="9"/>
  <c r="J85" i="9"/>
  <c r="L84" i="9"/>
  <c r="K84" i="9"/>
  <c r="J84" i="9"/>
  <c r="L83" i="9"/>
  <c r="K83" i="9"/>
  <c r="J83" i="9"/>
  <c r="L82" i="9"/>
  <c r="K82" i="9"/>
  <c r="J82" i="9"/>
  <c r="L81" i="9"/>
  <c r="K81" i="9"/>
  <c r="J81" i="9"/>
  <c r="L80" i="9"/>
  <c r="K80" i="9"/>
  <c r="J80" i="9"/>
  <c r="L79" i="9"/>
  <c r="K79" i="9"/>
  <c r="J79" i="9"/>
  <c r="L78" i="9"/>
  <c r="K78" i="9"/>
  <c r="J78" i="9"/>
  <c r="L76" i="9"/>
  <c r="K76" i="9"/>
  <c r="J76" i="9"/>
  <c r="L75" i="9"/>
  <c r="K75" i="9"/>
  <c r="J75" i="9"/>
  <c r="L74" i="9"/>
  <c r="K74" i="9"/>
  <c r="J74" i="9"/>
  <c r="L73" i="9"/>
  <c r="K73" i="9"/>
  <c r="J73" i="9"/>
  <c r="L72" i="9"/>
  <c r="K72" i="9"/>
  <c r="J72" i="9"/>
  <c r="L71" i="9"/>
  <c r="K71" i="9"/>
  <c r="J71" i="9"/>
  <c r="L70" i="9"/>
  <c r="K70" i="9"/>
  <c r="J70" i="9"/>
  <c r="L69" i="9"/>
  <c r="K69" i="9"/>
  <c r="J69" i="9"/>
  <c r="B69" i="9"/>
  <c r="L68" i="9"/>
  <c r="K68" i="9"/>
  <c r="J68" i="9"/>
  <c r="L67" i="9"/>
  <c r="F67" i="9"/>
  <c r="E67" i="9"/>
  <c r="K67" i="9" s="1"/>
  <c r="D67" i="9"/>
  <c r="J67" i="9" s="1"/>
  <c r="J66" i="9"/>
  <c r="F66" i="9"/>
  <c r="L66" i="9" s="1"/>
  <c r="E66" i="9"/>
  <c r="K66" i="9" s="1"/>
  <c r="D66" i="9"/>
  <c r="L65" i="9"/>
  <c r="F65" i="9"/>
  <c r="E65" i="9"/>
  <c r="K65" i="9" s="1"/>
  <c r="D65" i="9"/>
  <c r="J65" i="9" s="1"/>
  <c r="J64" i="9"/>
  <c r="F64" i="9"/>
  <c r="L64" i="9" s="1"/>
  <c r="E64" i="9"/>
  <c r="K64" i="9" s="1"/>
  <c r="D64" i="9"/>
  <c r="L63" i="9"/>
  <c r="K63" i="9"/>
  <c r="J63" i="9"/>
  <c r="L62" i="9"/>
  <c r="K62" i="9"/>
  <c r="J62" i="9"/>
  <c r="L61" i="9"/>
  <c r="K61" i="9"/>
  <c r="J61" i="9"/>
  <c r="L60" i="9"/>
  <c r="K60" i="9"/>
  <c r="J60" i="9"/>
  <c r="L59" i="9"/>
  <c r="K59" i="9"/>
  <c r="J59" i="9"/>
  <c r="L58" i="9"/>
  <c r="K58" i="9"/>
  <c r="J58" i="9"/>
  <c r="L57" i="9"/>
  <c r="K57" i="9"/>
  <c r="J57" i="9"/>
  <c r="B57" i="9"/>
  <c r="L56" i="9"/>
  <c r="K56" i="9"/>
  <c r="J56" i="9"/>
  <c r="L55" i="9"/>
  <c r="K55" i="9"/>
  <c r="J55" i="9"/>
  <c r="L54" i="9"/>
  <c r="K54" i="9"/>
  <c r="J54" i="9"/>
  <c r="L53" i="9"/>
  <c r="K53" i="9"/>
  <c r="J53" i="9"/>
  <c r="L52" i="9"/>
  <c r="K52" i="9"/>
  <c r="J52" i="9"/>
  <c r="L51" i="9"/>
  <c r="K51" i="9"/>
  <c r="J51" i="9"/>
  <c r="L50" i="9"/>
  <c r="K50" i="9"/>
  <c r="J50" i="9"/>
  <c r="B49" i="9"/>
  <c r="L48" i="9"/>
  <c r="K48" i="9"/>
  <c r="J48" i="9"/>
  <c r="L47" i="9"/>
  <c r="K47" i="9"/>
  <c r="J47" i="9"/>
  <c r="L46" i="9"/>
  <c r="K46" i="9"/>
  <c r="J46" i="9"/>
  <c r="L45" i="9"/>
  <c r="K45" i="9"/>
  <c r="J45" i="9"/>
  <c r="L44" i="9"/>
  <c r="K44" i="9"/>
  <c r="J44" i="9"/>
  <c r="L43" i="9"/>
  <c r="K43" i="9"/>
  <c r="J43" i="9"/>
  <c r="L42" i="9"/>
  <c r="K42" i="9"/>
  <c r="J42" i="9"/>
  <c r="L41" i="9"/>
  <c r="K41" i="9"/>
  <c r="J41" i="9"/>
  <c r="B41" i="9"/>
  <c r="L40" i="9"/>
  <c r="K40" i="9"/>
  <c r="J40" i="9"/>
  <c r="L39" i="9"/>
  <c r="K39" i="9"/>
  <c r="J39" i="9"/>
  <c r="L38" i="9"/>
  <c r="K38" i="9"/>
  <c r="J38" i="9"/>
  <c r="L37" i="9"/>
  <c r="K37" i="9"/>
  <c r="J37" i="9"/>
  <c r="L36" i="9"/>
  <c r="K36" i="9"/>
  <c r="J36" i="9"/>
  <c r="L35" i="9"/>
  <c r="K35" i="9"/>
  <c r="J35" i="9"/>
  <c r="L34" i="9"/>
  <c r="K34" i="9"/>
  <c r="J34" i="9"/>
  <c r="B34" i="9"/>
  <c r="L33" i="9"/>
  <c r="K33" i="9"/>
  <c r="J33" i="9"/>
  <c r="L32" i="9"/>
  <c r="K32" i="9"/>
  <c r="J32" i="9"/>
  <c r="L31" i="9"/>
  <c r="K31" i="9"/>
  <c r="J31" i="9"/>
  <c r="L30" i="9"/>
  <c r="K30" i="9"/>
  <c r="J30" i="9"/>
  <c r="L29" i="9"/>
  <c r="K29" i="9"/>
  <c r="J29" i="9"/>
  <c r="B29" i="9"/>
  <c r="L28" i="9"/>
  <c r="K28" i="9"/>
  <c r="J28" i="9"/>
  <c r="L27" i="9"/>
  <c r="K27" i="9"/>
  <c r="J27" i="9"/>
  <c r="L26" i="9"/>
  <c r="K26" i="9"/>
  <c r="J26" i="9"/>
  <c r="L25" i="9"/>
  <c r="K25" i="9"/>
  <c r="J25" i="9"/>
  <c r="L24" i="9"/>
  <c r="K24" i="9"/>
  <c r="J24" i="9"/>
  <c r="B24" i="9"/>
  <c r="L23" i="9"/>
  <c r="K23" i="9"/>
  <c r="J23" i="9"/>
  <c r="L22" i="9"/>
  <c r="K22" i="9"/>
  <c r="J22" i="9"/>
  <c r="L21" i="9"/>
  <c r="K21" i="9"/>
  <c r="J21" i="9"/>
  <c r="L20" i="9"/>
  <c r="K20" i="9"/>
  <c r="J20" i="9"/>
  <c r="B20" i="9"/>
  <c r="L18" i="9"/>
  <c r="K18" i="9"/>
  <c r="J18" i="9"/>
  <c r="L17" i="9"/>
  <c r="K17" i="9"/>
  <c r="J17" i="9"/>
  <c r="L16" i="9"/>
  <c r="K16" i="9"/>
  <c r="J16" i="9"/>
  <c r="L15" i="9"/>
  <c r="K15" i="9"/>
  <c r="J15" i="9"/>
  <c r="L14" i="9"/>
  <c r="K14" i="9"/>
  <c r="J14" i="9"/>
  <c r="L13" i="9"/>
  <c r="K13" i="9"/>
  <c r="J13" i="9"/>
  <c r="L12" i="9"/>
  <c r="K12" i="9"/>
  <c r="J12" i="9"/>
  <c r="L11" i="9"/>
  <c r="K11" i="9"/>
  <c r="J11" i="9"/>
  <c r="B11" i="9"/>
  <c r="K296" i="8"/>
  <c r="L295" i="8"/>
  <c r="M280" i="8"/>
  <c r="M298" i="8" s="1"/>
  <c r="L280" i="8"/>
  <c r="L298" i="8" s="1"/>
  <c r="K280" i="8"/>
  <c r="W248" i="8"/>
  <c r="W295" i="8" s="1"/>
  <c r="V248" i="8"/>
  <c r="U248" i="8"/>
  <c r="T248" i="8"/>
  <c r="S248" i="8"/>
  <c r="S295" i="8" s="1"/>
  <c r="R248" i="8"/>
  <c r="Q248" i="8"/>
  <c r="P248" i="8"/>
  <c r="O248" i="8"/>
  <c r="N248" i="8"/>
  <c r="AG246" i="8"/>
  <c r="AF246" i="8"/>
  <c r="AE246" i="8"/>
  <c r="AD246" i="8"/>
  <c r="AC246" i="8"/>
  <c r="AB246" i="8"/>
  <c r="AA246" i="8"/>
  <c r="Z246" i="8"/>
  <c r="Y246" i="8"/>
  <c r="X246" i="8"/>
  <c r="AG245" i="8"/>
  <c r="AF245" i="8"/>
  <c r="AE245" i="8"/>
  <c r="AD245" i="8"/>
  <c r="AC245" i="8"/>
  <c r="AB245" i="8"/>
  <c r="AA245" i="8"/>
  <c r="Z245" i="8"/>
  <c r="Y245" i="8"/>
  <c r="X245" i="8"/>
  <c r="AG244" i="8"/>
  <c r="AF244" i="8"/>
  <c r="AE244" i="8"/>
  <c r="AD244" i="8"/>
  <c r="AC244" i="8"/>
  <c r="AB244" i="8"/>
  <c r="AA244" i="8"/>
  <c r="Z244" i="8"/>
  <c r="Y244" i="8"/>
  <c r="X244" i="8"/>
  <c r="AG243" i="8"/>
  <c r="AF243" i="8"/>
  <c r="AE243" i="8"/>
  <c r="AD243" i="8"/>
  <c r="AC243" i="8"/>
  <c r="AB243" i="8"/>
  <c r="AA243" i="8"/>
  <c r="Z243" i="8"/>
  <c r="Y243" i="8"/>
  <c r="X243" i="8"/>
  <c r="AG242" i="8"/>
  <c r="AF242" i="8"/>
  <c r="AE242" i="8"/>
  <c r="AD242" i="8"/>
  <c r="AC242" i="8"/>
  <c r="AB242" i="8"/>
  <c r="AA242" i="8"/>
  <c r="Z242" i="8"/>
  <c r="Y242" i="8"/>
  <c r="X242" i="8"/>
  <c r="AG241" i="8"/>
  <c r="AF241" i="8"/>
  <c r="AE241" i="8"/>
  <c r="AD241" i="8"/>
  <c r="AC241" i="8"/>
  <c r="AB241" i="8"/>
  <c r="AA241" i="8"/>
  <c r="Z241" i="8"/>
  <c r="Y241" i="8"/>
  <c r="X241" i="8"/>
  <c r="AG240" i="8"/>
  <c r="AF240" i="8"/>
  <c r="AE240" i="8"/>
  <c r="AD240" i="8"/>
  <c r="AC240" i="8"/>
  <c r="AB240" i="8"/>
  <c r="AA240" i="8"/>
  <c r="Z240" i="8"/>
  <c r="Y240" i="8"/>
  <c r="X240" i="8"/>
  <c r="AG239" i="8"/>
  <c r="AF239" i="8"/>
  <c r="AE239" i="8"/>
  <c r="AD239" i="8"/>
  <c r="AC239" i="8"/>
  <c r="AB239" i="8"/>
  <c r="AA239" i="8"/>
  <c r="Z239" i="8"/>
  <c r="Y239" i="8"/>
  <c r="X239" i="8"/>
  <c r="AG238" i="8"/>
  <c r="AF238" i="8"/>
  <c r="AE238" i="8"/>
  <c r="AD238" i="8"/>
  <c r="AC238" i="8"/>
  <c r="AB238" i="8"/>
  <c r="AA238" i="8"/>
  <c r="Z238" i="8"/>
  <c r="Y238" i="8"/>
  <c r="X238" i="8"/>
  <c r="AG237" i="8"/>
  <c r="AF237" i="8"/>
  <c r="AE237" i="8"/>
  <c r="AD237" i="8"/>
  <c r="AC237" i="8"/>
  <c r="AB237" i="8"/>
  <c r="AA237" i="8"/>
  <c r="Z237" i="8"/>
  <c r="Y237" i="8"/>
  <c r="X237" i="8"/>
  <c r="AG236" i="8"/>
  <c r="AF236" i="8"/>
  <c r="AE236" i="8"/>
  <c r="AD236" i="8"/>
  <c r="AC236" i="8"/>
  <c r="AB236" i="8"/>
  <c r="AA236" i="8"/>
  <c r="Z236" i="8"/>
  <c r="Y236" i="8"/>
  <c r="X236" i="8"/>
  <c r="AG235" i="8"/>
  <c r="AF235" i="8"/>
  <c r="AE235" i="8"/>
  <c r="AD235" i="8"/>
  <c r="AC235" i="8"/>
  <c r="AB235" i="8"/>
  <c r="AA235" i="8"/>
  <c r="Z235" i="8"/>
  <c r="Y235" i="8"/>
  <c r="X235" i="8"/>
  <c r="AG234" i="8"/>
  <c r="AF234" i="8"/>
  <c r="AE234" i="8"/>
  <c r="AD234" i="8"/>
  <c r="AC234" i="8"/>
  <c r="AB234" i="8"/>
  <c r="AA234" i="8"/>
  <c r="Z234" i="8"/>
  <c r="Y234" i="8"/>
  <c r="X234" i="8"/>
  <c r="AG233" i="8"/>
  <c r="AF233" i="8"/>
  <c r="AE233" i="8"/>
  <c r="AD233" i="8"/>
  <c r="AC233" i="8"/>
  <c r="AB233" i="8"/>
  <c r="AA233" i="8"/>
  <c r="Z233" i="8"/>
  <c r="Y233" i="8"/>
  <c r="X233" i="8"/>
  <c r="AG232" i="8"/>
  <c r="AF232" i="8"/>
  <c r="AE232" i="8"/>
  <c r="AD232" i="8"/>
  <c r="AC232" i="8"/>
  <c r="AB232" i="8"/>
  <c r="AA232" i="8"/>
  <c r="Z232" i="8"/>
  <c r="Y232" i="8"/>
  <c r="X232" i="8"/>
  <c r="AG231" i="8"/>
  <c r="AF231" i="8"/>
  <c r="AE231" i="8"/>
  <c r="AD231" i="8"/>
  <c r="AC231" i="8"/>
  <c r="AB231" i="8"/>
  <c r="AA231" i="8"/>
  <c r="Z231" i="8"/>
  <c r="Y231" i="8"/>
  <c r="X231" i="8"/>
  <c r="AG230" i="8"/>
  <c r="AF230" i="8"/>
  <c r="AE230" i="8"/>
  <c r="AD230" i="8"/>
  <c r="AC230" i="8"/>
  <c r="AB230" i="8"/>
  <c r="AA230" i="8"/>
  <c r="Z230" i="8"/>
  <c r="Y230" i="8"/>
  <c r="X230" i="8"/>
  <c r="AG229" i="8"/>
  <c r="AF229" i="8"/>
  <c r="AE229" i="8"/>
  <c r="AD229" i="8"/>
  <c r="AC229" i="8"/>
  <c r="AB229" i="8"/>
  <c r="AA229" i="8"/>
  <c r="Z229" i="8"/>
  <c r="Y229" i="8"/>
  <c r="X229" i="8"/>
  <c r="AG228" i="8"/>
  <c r="AF228" i="8"/>
  <c r="AE228" i="8"/>
  <c r="AD228" i="8"/>
  <c r="AC228" i="8"/>
  <c r="AB228" i="8"/>
  <c r="AA228" i="8"/>
  <c r="Z228" i="8"/>
  <c r="Y228" i="8"/>
  <c r="X228" i="8"/>
  <c r="AG227" i="8"/>
  <c r="AG248" i="8" s="1"/>
  <c r="AF227" i="8"/>
  <c r="AF248" i="8" s="1"/>
  <c r="AE227" i="8"/>
  <c r="AD227" i="8"/>
  <c r="AC227" i="8"/>
  <c r="AC248" i="8" s="1"/>
  <c r="AB227" i="8"/>
  <c r="AB248" i="8" s="1"/>
  <c r="AA227" i="8"/>
  <c r="Z227" i="8"/>
  <c r="Y227" i="8"/>
  <c r="Y248" i="8" s="1"/>
  <c r="X227" i="8"/>
  <c r="X248" i="8" s="1"/>
  <c r="AG226" i="8"/>
  <c r="AF226" i="8"/>
  <c r="AE226" i="8"/>
  <c r="AD226" i="8"/>
  <c r="AC226" i="8"/>
  <c r="AB226" i="8"/>
  <c r="AA226" i="8"/>
  <c r="Z226" i="8"/>
  <c r="Y226" i="8"/>
  <c r="N226" i="8"/>
  <c r="X226" i="8" s="1"/>
  <c r="AG222" i="8"/>
  <c r="AF222" i="8"/>
  <c r="AE222" i="8"/>
  <c r="AD222" i="8"/>
  <c r="AC222" i="8"/>
  <c r="AB222" i="8"/>
  <c r="AA222" i="8"/>
  <c r="Z222" i="8"/>
  <c r="Y222" i="8"/>
  <c r="X222" i="8"/>
  <c r="AG221" i="8"/>
  <c r="AF221" i="8"/>
  <c r="AE221" i="8"/>
  <c r="AD221" i="8"/>
  <c r="AC221" i="8"/>
  <c r="AB221" i="8"/>
  <c r="AA221" i="8"/>
  <c r="Z221" i="8"/>
  <c r="Y221" i="8"/>
  <c r="X221" i="8"/>
  <c r="AG220" i="8"/>
  <c r="AF220" i="8"/>
  <c r="AE220" i="8"/>
  <c r="AD220" i="8"/>
  <c r="AC220" i="8"/>
  <c r="AB220" i="8"/>
  <c r="AA220" i="8"/>
  <c r="Z220" i="8"/>
  <c r="Y220" i="8"/>
  <c r="X220" i="8"/>
  <c r="AG219" i="8"/>
  <c r="AF219" i="8"/>
  <c r="AE219" i="8"/>
  <c r="AD219" i="8"/>
  <c r="AC219" i="8"/>
  <c r="AB219" i="8"/>
  <c r="AA219" i="8"/>
  <c r="Z219" i="8"/>
  <c r="Y219" i="8"/>
  <c r="X219" i="8"/>
  <c r="AG218" i="8"/>
  <c r="AF218" i="8"/>
  <c r="AE218" i="8"/>
  <c r="AD218" i="8"/>
  <c r="AC218" i="8"/>
  <c r="AB218" i="8"/>
  <c r="AA218" i="8"/>
  <c r="Z218" i="8"/>
  <c r="Y218" i="8"/>
  <c r="X218" i="8"/>
  <c r="AG217" i="8"/>
  <c r="AF217" i="8"/>
  <c r="AE217" i="8"/>
  <c r="AD217" i="8"/>
  <c r="AC217" i="8"/>
  <c r="AB217" i="8"/>
  <c r="AA217" i="8"/>
  <c r="Z217" i="8"/>
  <c r="Y217" i="8"/>
  <c r="X217" i="8"/>
  <c r="AG216" i="8"/>
  <c r="AF216" i="8"/>
  <c r="AE216" i="8"/>
  <c r="AD216" i="8"/>
  <c r="AC216" i="8"/>
  <c r="AB216" i="8"/>
  <c r="AA216" i="8"/>
  <c r="Z216" i="8"/>
  <c r="Y216" i="8"/>
  <c r="X216" i="8"/>
  <c r="AG215" i="8"/>
  <c r="AF215" i="8"/>
  <c r="AE215" i="8"/>
  <c r="AD215" i="8"/>
  <c r="AC215" i="8"/>
  <c r="AB215" i="8"/>
  <c r="AA215" i="8"/>
  <c r="Z215" i="8"/>
  <c r="Y215" i="8"/>
  <c r="X215" i="8"/>
  <c r="AG214" i="8"/>
  <c r="AF214" i="8"/>
  <c r="AE214" i="8"/>
  <c r="AD214" i="8"/>
  <c r="AC214" i="8"/>
  <c r="AB214" i="8"/>
  <c r="AA214" i="8"/>
  <c r="Z214" i="8"/>
  <c r="Y214" i="8"/>
  <c r="N214" i="8"/>
  <c r="X214" i="8" s="1"/>
  <c r="AG213" i="8"/>
  <c r="AF213" i="8"/>
  <c r="AE213" i="8"/>
  <c r="AD213" i="8"/>
  <c r="AC213" i="8"/>
  <c r="AB213" i="8"/>
  <c r="AA213" i="8"/>
  <c r="Z213" i="8"/>
  <c r="Y213" i="8"/>
  <c r="X213" i="8"/>
  <c r="AG212" i="8"/>
  <c r="AF212" i="8"/>
  <c r="AE212" i="8"/>
  <c r="AD212" i="8"/>
  <c r="AC212" i="8"/>
  <c r="AB212" i="8"/>
  <c r="AA212" i="8"/>
  <c r="Z212" i="8"/>
  <c r="Y212" i="8"/>
  <c r="X212" i="8"/>
  <c r="AG211" i="8"/>
  <c r="AF211" i="8"/>
  <c r="AE211" i="8"/>
  <c r="AD211" i="8"/>
  <c r="AC211" i="8"/>
  <c r="AB211" i="8"/>
  <c r="AA211" i="8"/>
  <c r="Z211" i="8"/>
  <c r="Y211" i="8"/>
  <c r="X211" i="8"/>
  <c r="AG210" i="8"/>
  <c r="AF210" i="8"/>
  <c r="AE210" i="8"/>
  <c r="AD210" i="8"/>
  <c r="AC210" i="8"/>
  <c r="AB210" i="8"/>
  <c r="AA210" i="8"/>
  <c r="Z210" i="8"/>
  <c r="Y210" i="8"/>
  <c r="X210" i="8"/>
  <c r="AG209" i="8"/>
  <c r="AF209" i="8"/>
  <c r="AE209" i="8"/>
  <c r="AD209" i="8"/>
  <c r="AC209" i="8"/>
  <c r="AB209" i="8"/>
  <c r="AA209" i="8"/>
  <c r="Z209" i="8"/>
  <c r="Y209" i="8"/>
  <c r="X209" i="8"/>
  <c r="AG208" i="8"/>
  <c r="AF208" i="8"/>
  <c r="AE208" i="8"/>
  <c r="AD208" i="8"/>
  <c r="AC208" i="8"/>
  <c r="AB208" i="8"/>
  <c r="AA208" i="8"/>
  <c r="Z208" i="8"/>
  <c r="Y208" i="8"/>
  <c r="X208" i="8"/>
  <c r="AG207" i="8"/>
  <c r="AF207" i="8"/>
  <c r="AE207" i="8"/>
  <c r="AD207" i="8"/>
  <c r="AC207" i="8"/>
  <c r="AB207" i="8"/>
  <c r="AA207" i="8"/>
  <c r="Z207" i="8"/>
  <c r="Y207" i="8"/>
  <c r="X207" i="8"/>
  <c r="AG206" i="8"/>
  <c r="AF206" i="8"/>
  <c r="AE206" i="8"/>
  <c r="AD206" i="8"/>
  <c r="AC206" i="8"/>
  <c r="AB206" i="8"/>
  <c r="AA206" i="8"/>
  <c r="Z206" i="8"/>
  <c r="Y206" i="8"/>
  <c r="X206" i="8"/>
  <c r="AG205" i="8"/>
  <c r="AF205" i="8"/>
  <c r="AE205" i="8"/>
  <c r="AD205" i="8"/>
  <c r="AC205" i="8"/>
  <c r="AB205" i="8"/>
  <c r="AA205" i="8"/>
  <c r="Z205" i="8"/>
  <c r="Y205" i="8"/>
  <c r="X205" i="8"/>
  <c r="AG204" i="8"/>
  <c r="AF204" i="8"/>
  <c r="AE204" i="8"/>
  <c r="AD204" i="8"/>
  <c r="AC204" i="8"/>
  <c r="AB204" i="8"/>
  <c r="AA204" i="8"/>
  <c r="Z204" i="8"/>
  <c r="Y204" i="8"/>
  <c r="X204" i="8"/>
  <c r="AG203" i="8"/>
  <c r="AF203" i="8"/>
  <c r="AE203" i="8"/>
  <c r="AD203" i="8"/>
  <c r="AC203" i="8"/>
  <c r="AB203" i="8"/>
  <c r="AA203" i="8"/>
  <c r="Z203" i="8"/>
  <c r="Y203" i="8"/>
  <c r="X203" i="8"/>
  <c r="AG202" i="8"/>
  <c r="AF202" i="8"/>
  <c r="AE202" i="8"/>
  <c r="AD202" i="8"/>
  <c r="AC202" i="8"/>
  <c r="AB202" i="8"/>
  <c r="AA202" i="8"/>
  <c r="Z202" i="8"/>
  <c r="Y202" i="8"/>
  <c r="X202" i="8"/>
  <c r="AG201" i="8"/>
  <c r="AF201" i="8"/>
  <c r="AE201" i="8"/>
  <c r="AD201" i="8"/>
  <c r="AC201" i="8"/>
  <c r="AB201" i="8"/>
  <c r="AA201" i="8"/>
  <c r="Z201" i="8"/>
  <c r="Y201" i="8"/>
  <c r="X201" i="8"/>
  <c r="AG200" i="8"/>
  <c r="AF200" i="8"/>
  <c r="AE200" i="8"/>
  <c r="AD200" i="8"/>
  <c r="AC200" i="8"/>
  <c r="AB200" i="8"/>
  <c r="AA200" i="8"/>
  <c r="Z200" i="8"/>
  <c r="Y200" i="8"/>
  <c r="X200" i="8"/>
  <c r="AG199" i="8"/>
  <c r="AF199" i="8"/>
  <c r="AE199" i="8"/>
  <c r="AD199" i="8"/>
  <c r="AC199" i="8"/>
  <c r="AB199" i="8"/>
  <c r="AA199" i="8"/>
  <c r="Z199" i="8"/>
  <c r="Y199" i="8"/>
  <c r="X199" i="8"/>
  <c r="AG198" i="8"/>
  <c r="AF198" i="8"/>
  <c r="AE198" i="8"/>
  <c r="AD198" i="8"/>
  <c r="AC198" i="8"/>
  <c r="AB198" i="8"/>
  <c r="AA198" i="8"/>
  <c r="Z198" i="8"/>
  <c r="Y198" i="8"/>
  <c r="X198" i="8"/>
  <c r="AG197" i="8"/>
  <c r="AF197" i="8"/>
  <c r="AE197" i="8"/>
  <c r="AD197" i="8"/>
  <c r="AC197" i="8"/>
  <c r="AB197" i="8"/>
  <c r="AA197" i="8"/>
  <c r="Z197" i="8"/>
  <c r="Y197" i="8"/>
  <c r="X197" i="8"/>
  <c r="AG196" i="8"/>
  <c r="AF196" i="8"/>
  <c r="AE196" i="8"/>
  <c r="AD196" i="8"/>
  <c r="AC196" i="8"/>
  <c r="AB196" i="8"/>
  <c r="AA196" i="8"/>
  <c r="Z196" i="8"/>
  <c r="Y196" i="8"/>
  <c r="X196" i="8"/>
  <c r="AG195" i="8"/>
  <c r="AF195" i="8"/>
  <c r="AE195" i="8"/>
  <c r="AD195" i="8"/>
  <c r="AC195" i="8"/>
  <c r="AB195" i="8"/>
  <c r="AA195" i="8"/>
  <c r="Z195" i="8"/>
  <c r="Y195" i="8"/>
  <c r="X195" i="8"/>
  <c r="AG194" i="8"/>
  <c r="AF194" i="8"/>
  <c r="AE194" i="8"/>
  <c r="AD194" i="8"/>
  <c r="AC194" i="8"/>
  <c r="AB194" i="8"/>
  <c r="AA194" i="8"/>
  <c r="Z194" i="8"/>
  <c r="Y194" i="8"/>
  <c r="X194" i="8"/>
  <c r="AG193" i="8"/>
  <c r="AF193" i="8"/>
  <c r="AE193" i="8"/>
  <c r="AD193" i="8"/>
  <c r="AC193" i="8"/>
  <c r="AB193" i="8"/>
  <c r="AA193" i="8"/>
  <c r="Z193" i="8"/>
  <c r="Y193" i="8"/>
  <c r="X193" i="8"/>
  <c r="AG192" i="8"/>
  <c r="AF192" i="8"/>
  <c r="AE192" i="8"/>
  <c r="AD192" i="8"/>
  <c r="AC192" i="8"/>
  <c r="AB192" i="8"/>
  <c r="AA192" i="8"/>
  <c r="Z192" i="8"/>
  <c r="Y192" i="8"/>
  <c r="N192" i="8"/>
  <c r="X192" i="8" s="1"/>
  <c r="AG190" i="8"/>
  <c r="AF190" i="8"/>
  <c r="AE190" i="8"/>
  <c r="AD190" i="8"/>
  <c r="AC190" i="8"/>
  <c r="AB190" i="8"/>
  <c r="AA190" i="8"/>
  <c r="Z190" i="8"/>
  <c r="Y190" i="8"/>
  <c r="X190" i="8"/>
  <c r="AG189" i="8"/>
  <c r="AF189" i="8"/>
  <c r="AE189" i="8"/>
  <c r="AD189" i="8"/>
  <c r="AC189" i="8"/>
  <c r="AB189" i="8"/>
  <c r="AA189" i="8"/>
  <c r="Z189" i="8"/>
  <c r="Y189" i="8"/>
  <c r="X189" i="8"/>
  <c r="AG188" i="8"/>
  <c r="AF188" i="8"/>
  <c r="AE188" i="8"/>
  <c r="AD188" i="8"/>
  <c r="AC188" i="8"/>
  <c r="AB188" i="8"/>
  <c r="AA188" i="8"/>
  <c r="Z188" i="8"/>
  <c r="Y188" i="8"/>
  <c r="X188" i="8"/>
  <c r="AG187" i="8"/>
  <c r="AF187" i="8"/>
  <c r="AE187" i="8"/>
  <c r="AD187" i="8"/>
  <c r="AC187" i="8"/>
  <c r="AB187" i="8"/>
  <c r="AA187" i="8"/>
  <c r="Z187" i="8"/>
  <c r="Y187" i="8"/>
  <c r="X187" i="8"/>
  <c r="AG186" i="8"/>
  <c r="AF186" i="8"/>
  <c r="AE186" i="8"/>
  <c r="AD186" i="8"/>
  <c r="AC186" i="8"/>
  <c r="AB186" i="8"/>
  <c r="AA186" i="8"/>
  <c r="Z186" i="8"/>
  <c r="Y186" i="8"/>
  <c r="X186" i="8"/>
  <c r="AG185" i="8"/>
  <c r="AF185" i="8"/>
  <c r="AE185" i="8"/>
  <c r="AD185" i="8"/>
  <c r="AC185" i="8"/>
  <c r="AB185" i="8"/>
  <c r="AA185" i="8"/>
  <c r="Z185" i="8"/>
  <c r="Y185" i="8"/>
  <c r="X185" i="8"/>
  <c r="AG184" i="8"/>
  <c r="AF184" i="8"/>
  <c r="AE184" i="8"/>
  <c r="AD184" i="8"/>
  <c r="AC184" i="8"/>
  <c r="AB184" i="8"/>
  <c r="AA184" i="8"/>
  <c r="Z184" i="8"/>
  <c r="Y184" i="8"/>
  <c r="X184" i="8"/>
  <c r="AG183" i="8"/>
  <c r="AF183" i="8"/>
  <c r="AE183" i="8"/>
  <c r="AD183" i="8"/>
  <c r="AC183" i="8"/>
  <c r="AB183" i="8"/>
  <c r="AA183" i="8"/>
  <c r="Z183" i="8"/>
  <c r="Y183" i="8"/>
  <c r="X183" i="8"/>
  <c r="AG182" i="8"/>
  <c r="AF182" i="8"/>
  <c r="AE182" i="8"/>
  <c r="AD182" i="8"/>
  <c r="AC182" i="8"/>
  <c r="AB182" i="8"/>
  <c r="AA182" i="8"/>
  <c r="Z182" i="8"/>
  <c r="Y182" i="8"/>
  <c r="X182" i="8"/>
  <c r="AG181" i="8"/>
  <c r="AF181" i="8"/>
  <c r="AE181" i="8"/>
  <c r="AD181" i="8"/>
  <c r="AC181" i="8"/>
  <c r="AB181" i="8"/>
  <c r="AA181" i="8"/>
  <c r="Z181" i="8"/>
  <c r="Y181" i="8"/>
  <c r="X181" i="8"/>
  <c r="AG180" i="8"/>
  <c r="AF180" i="8"/>
  <c r="AE180" i="8"/>
  <c r="AD180" i="8"/>
  <c r="AC180" i="8"/>
  <c r="AB180" i="8"/>
  <c r="AA180" i="8"/>
  <c r="Z180" i="8"/>
  <c r="Y180" i="8"/>
  <c r="X180" i="8"/>
  <c r="AG179" i="8"/>
  <c r="AF179" i="8"/>
  <c r="AE179" i="8"/>
  <c r="AD179" i="8"/>
  <c r="AC179" i="8"/>
  <c r="AB179" i="8"/>
  <c r="AA179" i="8"/>
  <c r="Z179" i="8"/>
  <c r="Y179" i="8"/>
  <c r="X179" i="8"/>
  <c r="AG178" i="8"/>
  <c r="AF178" i="8"/>
  <c r="AE178" i="8"/>
  <c r="AD178" i="8"/>
  <c r="AC178" i="8"/>
  <c r="AB178" i="8"/>
  <c r="AA178" i="8"/>
  <c r="Z178" i="8"/>
  <c r="Y178" i="8"/>
  <c r="X178" i="8"/>
  <c r="AG177" i="8"/>
  <c r="AF177" i="8"/>
  <c r="AE177" i="8"/>
  <c r="AD177" i="8"/>
  <c r="AC177" i="8"/>
  <c r="AB177" i="8"/>
  <c r="AA177" i="8"/>
  <c r="Z177" i="8"/>
  <c r="Y177" i="8"/>
  <c r="X177" i="8"/>
  <c r="AG176" i="8"/>
  <c r="AF176" i="8"/>
  <c r="AE176" i="8"/>
  <c r="AD176" i="8"/>
  <c r="AC176" i="8"/>
  <c r="AB176" i="8"/>
  <c r="AA176" i="8"/>
  <c r="Z176" i="8"/>
  <c r="Y176" i="8"/>
  <c r="X176" i="8"/>
  <c r="AG175" i="8"/>
  <c r="AF175" i="8"/>
  <c r="AE175" i="8"/>
  <c r="AD175" i="8"/>
  <c r="AC175" i="8"/>
  <c r="AB175" i="8"/>
  <c r="AA175" i="8"/>
  <c r="Z175" i="8"/>
  <c r="Y175" i="8"/>
  <c r="N175" i="8"/>
  <c r="X175" i="8" s="1"/>
  <c r="AG173" i="8"/>
  <c r="AF173" i="8"/>
  <c r="AE173" i="8"/>
  <c r="AD173" i="8"/>
  <c r="AC173" i="8"/>
  <c r="AB173" i="8"/>
  <c r="AA173" i="8"/>
  <c r="Z173" i="8"/>
  <c r="Y173" i="8"/>
  <c r="X173" i="8"/>
  <c r="AG172" i="8"/>
  <c r="AF172" i="8"/>
  <c r="AE172" i="8"/>
  <c r="AD172" i="8"/>
  <c r="AC172" i="8"/>
  <c r="AB172" i="8"/>
  <c r="AA172" i="8"/>
  <c r="Z172" i="8"/>
  <c r="Y172" i="8"/>
  <c r="X172" i="8"/>
  <c r="AG171" i="8"/>
  <c r="AF171" i="8"/>
  <c r="AE171" i="8"/>
  <c r="AD171" i="8"/>
  <c r="AC171" i="8"/>
  <c r="AB171" i="8"/>
  <c r="AA171" i="8"/>
  <c r="Z171" i="8"/>
  <c r="Y171" i="8"/>
  <c r="X171" i="8"/>
  <c r="AG170" i="8"/>
  <c r="AF170" i="8"/>
  <c r="AE170" i="8"/>
  <c r="AD170" i="8"/>
  <c r="AC170" i="8"/>
  <c r="AB170" i="8"/>
  <c r="AA170" i="8"/>
  <c r="Z170" i="8"/>
  <c r="Y170" i="8"/>
  <c r="X170" i="8"/>
  <c r="AG169" i="8"/>
  <c r="AF169" i="8"/>
  <c r="AE169" i="8"/>
  <c r="AD169" i="8"/>
  <c r="AC169" i="8"/>
  <c r="AB169" i="8"/>
  <c r="AA169" i="8"/>
  <c r="Z169" i="8"/>
  <c r="Y169" i="8"/>
  <c r="X169" i="8"/>
  <c r="AG168" i="8"/>
  <c r="AF168" i="8"/>
  <c r="AE168" i="8"/>
  <c r="AD168" i="8"/>
  <c r="AC168" i="8"/>
  <c r="AB168" i="8"/>
  <c r="AA168" i="8"/>
  <c r="Z168" i="8"/>
  <c r="Y168" i="8"/>
  <c r="X168" i="8"/>
  <c r="AG167" i="8"/>
  <c r="AF167" i="8"/>
  <c r="AE167" i="8"/>
  <c r="AD167" i="8"/>
  <c r="AC167" i="8"/>
  <c r="AB167" i="8"/>
  <c r="AA167" i="8"/>
  <c r="Z167" i="8"/>
  <c r="Y167" i="8"/>
  <c r="X167" i="8"/>
  <c r="AG166" i="8"/>
  <c r="AF166" i="8"/>
  <c r="AE166" i="8"/>
  <c r="AD166" i="8"/>
  <c r="AC166" i="8"/>
  <c r="AB166" i="8"/>
  <c r="AA166" i="8"/>
  <c r="Z166" i="8"/>
  <c r="Y166" i="8"/>
  <c r="X166" i="8"/>
  <c r="AG165" i="8"/>
  <c r="AF165" i="8"/>
  <c r="AE165" i="8"/>
  <c r="AD165" i="8"/>
  <c r="AC165" i="8"/>
  <c r="AB165" i="8"/>
  <c r="AA165" i="8"/>
  <c r="Z165" i="8"/>
  <c r="Y165" i="8"/>
  <c r="X165" i="8"/>
  <c r="AG164" i="8"/>
  <c r="AF164" i="8"/>
  <c r="AE164" i="8"/>
  <c r="AD164" i="8"/>
  <c r="AC164" i="8"/>
  <c r="AB164" i="8"/>
  <c r="AA164" i="8"/>
  <c r="Z164" i="8"/>
  <c r="Y164" i="8"/>
  <c r="X164" i="8"/>
  <c r="AG163" i="8"/>
  <c r="AF163" i="8"/>
  <c r="AE163" i="8"/>
  <c r="AD163" i="8"/>
  <c r="AC163" i="8"/>
  <c r="AB163" i="8"/>
  <c r="AA163" i="8"/>
  <c r="Z163" i="8"/>
  <c r="Y163" i="8"/>
  <c r="X163" i="8"/>
  <c r="AG162" i="8"/>
  <c r="AF162" i="8"/>
  <c r="AE162" i="8"/>
  <c r="AD162" i="8"/>
  <c r="AC162" i="8"/>
  <c r="AB162" i="8"/>
  <c r="AA162" i="8"/>
  <c r="Z162" i="8"/>
  <c r="Y162" i="8"/>
  <c r="X162" i="8"/>
  <c r="AG161" i="8"/>
  <c r="AF161" i="8"/>
  <c r="AE161" i="8"/>
  <c r="AD161" i="8"/>
  <c r="AC161" i="8"/>
  <c r="AB161" i="8"/>
  <c r="AA161" i="8"/>
  <c r="Z161" i="8"/>
  <c r="Y161" i="8"/>
  <c r="N161" i="8"/>
  <c r="X161" i="8" s="1"/>
  <c r="AG160" i="8"/>
  <c r="AF160" i="8"/>
  <c r="AE160" i="8"/>
  <c r="AD160" i="8"/>
  <c r="AC160" i="8"/>
  <c r="AB160" i="8"/>
  <c r="AA160" i="8"/>
  <c r="Z160" i="8"/>
  <c r="Y160" i="8"/>
  <c r="X160" i="8"/>
  <c r="AG159" i="8"/>
  <c r="AF159" i="8"/>
  <c r="AE159" i="8"/>
  <c r="AD159" i="8"/>
  <c r="AC159" i="8"/>
  <c r="AB159" i="8"/>
  <c r="AA159" i="8"/>
  <c r="Z159" i="8"/>
  <c r="Y159" i="8"/>
  <c r="X159" i="8"/>
  <c r="AG158" i="8"/>
  <c r="AF158" i="8"/>
  <c r="AE158" i="8"/>
  <c r="AD158" i="8"/>
  <c r="AC158" i="8"/>
  <c r="AB158" i="8"/>
  <c r="AA158" i="8"/>
  <c r="Z158" i="8"/>
  <c r="Y158" i="8"/>
  <c r="X158" i="8"/>
  <c r="AG157" i="8"/>
  <c r="AF157" i="8"/>
  <c r="AE157" i="8"/>
  <c r="AD157" i="8"/>
  <c r="AC157" i="8"/>
  <c r="AB157" i="8"/>
  <c r="AA157" i="8"/>
  <c r="Z157" i="8"/>
  <c r="Y157" i="8"/>
  <c r="X157" i="8"/>
  <c r="AG156" i="8"/>
  <c r="AF156" i="8"/>
  <c r="AE156" i="8"/>
  <c r="AD156" i="8"/>
  <c r="AC156" i="8"/>
  <c r="AB156" i="8"/>
  <c r="AA156" i="8"/>
  <c r="Z156" i="8"/>
  <c r="Y156" i="8"/>
  <c r="X156" i="8"/>
  <c r="AG155" i="8"/>
  <c r="AF155" i="8"/>
  <c r="AE155" i="8"/>
  <c r="AD155" i="8"/>
  <c r="AC155" i="8"/>
  <c r="AB155" i="8"/>
  <c r="AA155" i="8"/>
  <c r="Z155" i="8"/>
  <c r="Y155" i="8"/>
  <c r="X155" i="8"/>
  <c r="AG154" i="8"/>
  <c r="AF154" i="8"/>
  <c r="AE154" i="8"/>
  <c r="AD154" i="8"/>
  <c r="AC154" i="8"/>
  <c r="AB154" i="8"/>
  <c r="AA154" i="8"/>
  <c r="Z154" i="8"/>
  <c r="Y154" i="8"/>
  <c r="X154" i="8"/>
  <c r="AG153" i="8"/>
  <c r="AF153" i="8"/>
  <c r="AE153" i="8"/>
  <c r="AD153" i="8"/>
  <c r="AC153" i="8"/>
  <c r="AB153" i="8"/>
  <c r="AA153" i="8"/>
  <c r="Z153" i="8"/>
  <c r="Y153" i="8"/>
  <c r="X153" i="8"/>
  <c r="AG152" i="8"/>
  <c r="AF152" i="8"/>
  <c r="AE152" i="8"/>
  <c r="AD152" i="8"/>
  <c r="AC152" i="8"/>
  <c r="AB152" i="8"/>
  <c r="AA152" i="8"/>
  <c r="Z152" i="8"/>
  <c r="Y152" i="8"/>
  <c r="X152" i="8"/>
  <c r="AG151" i="8"/>
  <c r="AF151" i="8"/>
  <c r="AE151" i="8"/>
  <c r="AD151" i="8"/>
  <c r="AC151" i="8"/>
  <c r="AB151" i="8"/>
  <c r="AA151" i="8"/>
  <c r="Z151" i="8"/>
  <c r="Y151" i="8"/>
  <c r="X151" i="8"/>
  <c r="AG150" i="8"/>
  <c r="AF150" i="8"/>
  <c r="AE150" i="8"/>
  <c r="AD150" i="8"/>
  <c r="AC150" i="8"/>
  <c r="AB150" i="8"/>
  <c r="AA150" i="8"/>
  <c r="Z150" i="8"/>
  <c r="Y150" i="8"/>
  <c r="X150" i="8"/>
  <c r="AG149" i="8"/>
  <c r="AF149" i="8"/>
  <c r="AE149" i="8"/>
  <c r="AD149" i="8"/>
  <c r="AC149" i="8"/>
  <c r="AB149" i="8"/>
  <c r="AA149" i="8"/>
  <c r="Z149" i="8"/>
  <c r="Y149" i="8"/>
  <c r="X149" i="8"/>
  <c r="AG148" i="8"/>
  <c r="AF148" i="8"/>
  <c r="AE148" i="8"/>
  <c r="AD148" i="8"/>
  <c r="AC148" i="8"/>
  <c r="AB148" i="8"/>
  <c r="AA148" i="8"/>
  <c r="Z148" i="8"/>
  <c r="Y148" i="8"/>
  <c r="X148" i="8"/>
  <c r="AG147" i="8"/>
  <c r="AF147" i="8"/>
  <c r="AE147" i="8"/>
  <c r="AD147" i="8"/>
  <c r="AC147" i="8"/>
  <c r="AB147" i="8"/>
  <c r="AA147" i="8"/>
  <c r="Z147" i="8"/>
  <c r="Y147" i="8"/>
  <c r="X147" i="8"/>
  <c r="AG146" i="8"/>
  <c r="AF146" i="8"/>
  <c r="AE146" i="8"/>
  <c r="AD146" i="8"/>
  <c r="AC146" i="8"/>
  <c r="AB146" i="8"/>
  <c r="AA146" i="8"/>
  <c r="Z146" i="8"/>
  <c r="Y146" i="8"/>
  <c r="N146" i="8"/>
  <c r="X146" i="8" s="1"/>
  <c r="AG145" i="8"/>
  <c r="AF145" i="8"/>
  <c r="AE145" i="8"/>
  <c r="AD145" i="8"/>
  <c r="AC145" i="8"/>
  <c r="AB145" i="8"/>
  <c r="AA145" i="8"/>
  <c r="Z145" i="8"/>
  <c r="Y145" i="8"/>
  <c r="X145" i="8"/>
  <c r="AG144" i="8"/>
  <c r="AF144" i="8"/>
  <c r="AE144" i="8"/>
  <c r="AD144" i="8"/>
  <c r="AC144" i="8"/>
  <c r="AB144" i="8"/>
  <c r="AA144" i="8"/>
  <c r="Z144" i="8"/>
  <c r="Y144" i="8"/>
  <c r="X144" i="8"/>
  <c r="AG143" i="8"/>
  <c r="AF143" i="8"/>
  <c r="AE143" i="8"/>
  <c r="AD143" i="8"/>
  <c r="AC143" i="8"/>
  <c r="AB143" i="8"/>
  <c r="AA143" i="8"/>
  <c r="Z143" i="8"/>
  <c r="Y143" i="8"/>
  <c r="X143" i="8"/>
  <c r="AG142" i="8"/>
  <c r="AF142" i="8"/>
  <c r="AE142" i="8"/>
  <c r="AD142" i="8"/>
  <c r="AC142" i="8"/>
  <c r="AB142" i="8"/>
  <c r="AA142" i="8"/>
  <c r="Z142" i="8"/>
  <c r="Y142" i="8"/>
  <c r="X142" i="8"/>
  <c r="AG141" i="8"/>
  <c r="AF141" i="8"/>
  <c r="AE141" i="8"/>
  <c r="AD141" i="8"/>
  <c r="AC141" i="8"/>
  <c r="AB141" i="8"/>
  <c r="AA141" i="8"/>
  <c r="Z141" i="8"/>
  <c r="Y141" i="8"/>
  <c r="X141" i="8"/>
  <c r="AG140" i="8"/>
  <c r="AF140" i="8"/>
  <c r="AE140" i="8"/>
  <c r="AD140" i="8"/>
  <c r="AC140" i="8"/>
  <c r="AB140" i="8"/>
  <c r="AA140" i="8"/>
  <c r="Z140" i="8"/>
  <c r="Y140" i="8"/>
  <c r="X140" i="8"/>
  <c r="AG139" i="8"/>
  <c r="AF139" i="8"/>
  <c r="AE139" i="8"/>
  <c r="AD139" i="8"/>
  <c r="AC139" i="8"/>
  <c r="AB139" i="8"/>
  <c r="AA139" i="8"/>
  <c r="Z139" i="8"/>
  <c r="Y139" i="8"/>
  <c r="X139" i="8"/>
  <c r="AG138" i="8"/>
  <c r="AF138" i="8"/>
  <c r="AE138" i="8"/>
  <c r="AD138" i="8"/>
  <c r="AC138" i="8"/>
  <c r="AB138" i="8"/>
  <c r="AA138" i="8"/>
  <c r="Z138" i="8"/>
  <c r="Y138" i="8"/>
  <c r="X138" i="8"/>
  <c r="AG137" i="8"/>
  <c r="AF137" i="8"/>
  <c r="AE137" i="8"/>
  <c r="AD137" i="8"/>
  <c r="AC137" i="8"/>
  <c r="AB137" i="8"/>
  <c r="AA137" i="8"/>
  <c r="Z137" i="8"/>
  <c r="Y137" i="8"/>
  <c r="X137" i="8"/>
  <c r="AG136" i="8"/>
  <c r="AF136" i="8"/>
  <c r="AE136" i="8"/>
  <c r="AD136" i="8"/>
  <c r="AC136" i="8"/>
  <c r="AB136" i="8"/>
  <c r="AA136" i="8"/>
  <c r="Z136" i="8"/>
  <c r="Y136" i="8"/>
  <c r="X136" i="8"/>
  <c r="AG135" i="8"/>
  <c r="AF135" i="8"/>
  <c r="AE135" i="8"/>
  <c r="AD135" i="8"/>
  <c r="AC135" i="8"/>
  <c r="AB135" i="8"/>
  <c r="AA135" i="8"/>
  <c r="Z135" i="8"/>
  <c r="Y135" i="8"/>
  <c r="X135" i="8"/>
  <c r="AG134" i="8"/>
  <c r="AF134" i="8"/>
  <c r="AE134" i="8"/>
  <c r="AD134" i="8"/>
  <c r="AC134" i="8"/>
  <c r="AB134" i="8"/>
  <c r="AA134" i="8"/>
  <c r="Z134" i="8"/>
  <c r="Y134" i="8"/>
  <c r="X134" i="8"/>
  <c r="AG133" i="8"/>
  <c r="AF133" i="8"/>
  <c r="AE133" i="8"/>
  <c r="AD133" i="8"/>
  <c r="AC133" i="8"/>
  <c r="AB133" i="8"/>
  <c r="AA133" i="8"/>
  <c r="Z133" i="8"/>
  <c r="Y133" i="8"/>
  <c r="X133" i="8"/>
  <c r="AG132" i="8"/>
  <c r="AF132" i="8"/>
  <c r="AE132" i="8"/>
  <c r="AD132" i="8"/>
  <c r="AC132" i="8"/>
  <c r="AB132" i="8"/>
  <c r="AA132" i="8"/>
  <c r="Z132" i="8"/>
  <c r="Y132" i="8"/>
  <c r="X132" i="8"/>
  <c r="AG131" i="8"/>
  <c r="AF131" i="8"/>
  <c r="AE131" i="8"/>
  <c r="AD131" i="8"/>
  <c r="AC131" i="8"/>
  <c r="AB131" i="8"/>
  <c r="AA131" i="8"/>
  <c r="Z131" i="8"/>
  <c r="Y131" i="8"/>
  <c r="X131" i="8"/>
  <c r="AG130" i="8"/>
  <c r="AF130" i="8"/>
  <c r="AE130" i="8"/>
  <c r="AD130" i="8"/>
  <c r="AC130" i="8"/>
  <c r="AB130" i="8"/>
  <c r="AA130" i="8"/>
  <c r="Z130" i="8"/>
  <c r="Y130" i="8"/>
  <c r="N130" i="8"/>
  <c r="X130" i="8" s="1"/>
  <c r="AG129" i="8"/>
  <c r="AF129" i="8"/>
  <c r="AE129" i="8"/>
  <c r="AD129" i="8"/>
  <c r="AC129" i="8"/>
  <c r="AB129" i="8"/>
  <c r="AA129" i="8"/>
  <c r="Z129" i="8"/>
  <c r="Y129" i="8"/>
  <c r="X129" i="8"/>
  <c r="AG128" i="8"/>
  <c r="AF128" i="8"/>
  <c r="AE128" i="8"/>
  <c r="AD128" i="8"/>
  <c r="AC128" i="8"/>
  <c r="AB128" i="8"/>
  <c r="AA128" i="8"/>
  <c r="Z128" i="8"/>
  <c r="Y128" i="8"/>
  <c r="X128" i="8"/>
  <c r="AG127" i="8"/>
  <c r="AF127" i="8"/>
  <c r="AE127" i="8"/>
  <c r="AD127" i="8"/>
  <c r="AC127" i="8"/>
  <c r="AB127" i="8"/>
  <c r="AA127" i="8"/>
  <c r="Z127" i="8"/>
  <c r="Y127" i="8"/>
  <c r="X127" i="8"/>
  <c r="AG126" i="8"/>
  <c r="AF126" i="8"/>
  <c r="AE126" i="8"/>
  <c r="AD126" i="8"/>
  <c r="AC126" i="8"/>
  <c r="AB126" i="8"/>
  <c r="AA126" i="8"/>
  <c r="Z126" i="8"/>
  <c r="Y126" i="8"/>
  <c r="X126" i="8"/>
  <c r="AG125" i="8"/>
  <c r="AF125" i="8"/>
  <c r="AE125" i="8"/>
  <c r="AD125" i="8"/>
  <c r="AC125" i="8"/>
  <c r="AB125" i="8"/>
  <c r="AA125" i="8"/>
  <c r="Z125" i="8"/>
  <c r="Y125" i="8"/>
  <c r="X125" i="8"/>
  <c r="AG124" i="8"/>
  <c r="AF124" i="8"/>
  <c r="AE124" i="8"/>
  <c r="AD124" i="8"/>
  <c r="AC124" i="8"/>
  <c r="AB124" i="8"/>
  <c r="AA124" i="8"/>
  <c r="Z124" i="8"/>
  <c r="Y124" i="8"/>
  <c r="X124" i="8"/>
  <c r="AG123" i="8"/>
  <c r="AF123" i="8"/>
  <c r="AE123" i="8"/>
  <c r="AD123" i="8"/>
  <c r="AC123" i="8"/>
  <c r="AB123" i="8"/>
  <c r="AA123" i="8"/>
  <c r="Z123" i="8"/>
  <c r="Y123" i="8"/>
  <c r="X123" i="8"/>
  <c r="AG122" i="8"/>
  <c r="AF122" i="8"/>
  <c r="AE122" i="8"/>
  <c r="AD122" i="8"/>
  <c r="AC122" i="8"/>
  <c r="AB122" i="8"/>
  <c r="AA122" i="8"/>
  <c r="Z122" i="8"/>
  <c r="Y122" i="8"/>
  <c r="X122" i="8"/>
  <c r="AG121" i="8"/>
  <c r="AF121" i="8"/>
  <c r="AE121" i="8"/>
  <c r="AD121" i="8"/>
  <c r="AC121" i="8"/>
  <c r="AB121" i="8"/>
  <c r="AA121" i="8"/>
  <c r="Z121" i="8"/>
  <c r="Y121" i="8"/>
  <c r="X121" i="8"/>
  <c r="AG116" i="8"/>
  <c r="AF116" i="8"/>
  <c r="AE116" i="8"/>
  <c r="AD116" i="8"/>
  <c r="AC116" i="8"/>
  <c r="AB116" i="8"/>
  <c r="AA116" i="8"/>
  <c r="Z116" i="8"/>
  <c r="Y116" i="8"/>
  <c r="X116" i="8"/>
  <c r="AG115" i="8"/>
  <c r="AF115" i="8"/>
  <c r="AE115" i="8"/>
  <c r="AD115" i="8"/>
  <c r="AC115" i="8"/>
  <c r="AB115" i="8"/>
  <c r="AA115" i="8"/>
  <c r="Z115" i="8"/>
  <c r="Y115" i="8"/>
  <c r="X115" i="8"/>
  <c r="AG114" i="8"/>
  <c r="AF114" i="8"/>
  <c r="AE114" i="8"/>
  <c r="AD114" i="8"/>
  <c r="AC114" i="8"/>
  <c r="AB114" i="8"/>
  <c r="AA114" i="8"/>
  <c r="Z114" i="8"/>
  <c r="Y114" i="8"/>
  <c r="X114" i="8"/>
  <c r="AG113" i="8"/>
  <c r="AF113" i="8"/>
  <c r="AE113" i="8"/>
  <c r="AD113" i="8"/>
  <c r="AC113" i="8"/>
  <c r="AB113" i="8"/>
  <c r="AA113" i="8"/>
  <c r="Z113" i="8"/>
  <c r="Y113" i="8"/>
  <c r="X113" i="8"/>
  <c r="AG112" i="8"/>
  <c r="AF112" i="8"/>
  <c r="AE112" i="8"/>
  <c r="AD112" i="8"/>
  <c r="AC112" i="8"/>
  <c r="AB112" i="8"/>
  <c r="AA112" i="8"/>
  <c r="Z112" i="8"/>
  <c r="Y112" i="8"/>
  <c r="X112" i="8"/>
  <c r="AG111" i="8"/>
  <c r="AF111" i="8"/>
  <c r="AE111" i="8"/>
  <c r="AD111" i="8"/>
  <c r="AC111" i="8"/>
  <c r="AB111" i="8"/>
  <c r="AA111" i="8"/>
  <c r="Z111" i="8"/>
  <c r="Y111" i="8"/>
  <c r="X111" i="8"/>
  <c r="AG110" i="8"/>
  <c r="AF110" i="8"/>
  <c r="AE110" i="8"/>
  <c r="AD110" i="8"/>
  <c r="AC110" i="8"/>
  <c r="AB110" i="8"/>
  <c r="AA110" i="8"/>
  <c r="Z110" i="8"/>
  <c r="Y110" i="8"/>
  <c r="X110" i="8"/>
  <c r="AG109" i="8"/>
  <c r="AF109" i="8"/>
  <c r="AE109" i="8"/>
  <c r="AD109" i="8"/>
  <c r="AC109" i="8"/>
  <c r="AB109" i="8"/>
  <c r="AA109" i="8"/>
  <c r="Z109" i="8"/>
  <c r="Y109" i="8"/>
  <c r="X109" i="8"/>
  <c r="AG108" i="8"/>
  <c r="AF108" i="8"/>
  <c r="AE108" i="8"/>
  <c r="AD108" i="8"/>
  <c r="AC108" i="8"/>
  <c r="AB108" i="8"/>
  <c r="AA108" i="8"/>
  <c r="Z108" i="8"/>
  <c r="Y108" i="8"/>
  <c r="X108" i="8"/>
  <c r="AG107" i="8"/>
  <c r="AF107" i="8"/>
  <c r="AE107" i="8"/>
  <c r="AD107" i="8"/>
  <c r="AC107" i="8"/>
  <c r="AB107" i="8"/>
  <c r="AA107" i="8"/>
  <c r="Z107" i="8"/>
  <c r="Y107" i="8"/>
  <c r="X107" i="8"/>
  <c r="AG106" i="8"/>
  <c r="AF106" i="8"/>
  <c r="AE106" i="8"/>
  <c r="AD106" i="8"/>
  <c r="AC106" i="8"/>
  <c r="AB106" i="8"/>
  <c r="AA106" i="8"/>
  <c r="Z106" i="8"/>
  <c r="Y106" i="8"/>
  <c r="X106" i="8"/>
  <c r="AG105" i="8"/>
  <c r="AF105" i="8"/>
  <c r="AE105" i="8"/>
  <c r="AD105" i="8"/>
  <c r="AC105" i="8"/>
  <c r="AB105" i="8"/>
  <c r="AA105" i="8"/>
  <c r="Z105" i="8"/>
  <c r="Y105" i="8"/>
  <c r="X105" i="8"/>
  <c r="AG103" i="8"/>
  <c r="AF103" i="8"/>
  <c r="AE103" i="8"/>
  <c r="AD103" i="8"/>
  <c r="AC103" i="8"/>
  <c r="AB103" i="8"/>
  <c r="AA103" i="8"/>
  <c r="Z103" i="8"/>
  <c r="Y103" i="8"/>
  <c r="X103" i="8"/>
  <c r="AG102" i="8"/>
  <c r="AF102" i="8"/>
  <c r="AE102" i="8"/>
  <c r="AD102" i="8"/>
  <c r="AC102" i="8"/>
  <c r="AB102" i="8"/>
  <c r="AA102" i="8"/>
  <c r="Z102" i="8"/>
  <c r="Y102" i="8"/>
  <c r="X102" i="8"/>
  <c r="AG101" i="8"/>
  <c r="AF101" i="8"/>
  <c r="AE101" i="8"/>
  <c r="AD101" i="8"/>
  <c r="AC101" i="8"/>
  <c r="AB101" i="8"/>
  <c r="AA101" i="8"/>
  <c r="Z101" i="8"/>
  <c r="Y101" i="8"/>
  <c r="X101" i="8"/>
  <c r="AG100" i="8"/>
  <c r="AF100" i="8"/>
  <c r="AE100" i="8"/>
  <c r="AD100" i="8"/>
  <c r="AC100" i="8"/>
  <c r="AB100" i="8"/>
  <c r="AA100" i="8"/>
  <c r="Z100" i="8"/>
  <c r="Y100" i="8"/>
  <c r="X100" i="8"/>
  <c r="AG99" i="8"/>
  <c r="AF99" i="8"/>
  <c r="AE99" i="8"/>
  <c r="AD99" i="8"/>
  <c r="AC99" i="8"/>
  <c r="AB99" i="8"/>
  <c r="AA99" i="8"/>
  <c r="Z99" i="8"/>
  <c r="Y99" i="8"/>
  <c r="X99" i="8"/>
  <c r="AG98" i="8"/>
  <c r="AF98" i="8"/>
  <c r="AE98" i="8"/>
  <c r="AD98" i="8"/>
  <c r="AC98" i="8"/>
  <c r="AB98" i="8"/>
  <c r="AA98" i="8"/>
  <c r="Z98" i="8"/>
  <c r="Y98" i="8"/>
  <c r="X98" i="8"/>
  <c r="AG97" i="8"/>
  <c r="AF97" i="8"/>
  <c r="AE97" i="8"/>
  <c r="AD97" i="8"/>
  <c r="AC97" i="8"/>
  <c r="AB97" i="8"/>
  <c r="AA97" i="8"/>
  <c r="Z97" i="8"/>
  <c r="X97" i="8"/>
  <c r="O97" i="8"/>
  <c r="Y97" i="8" s="1"/>
  <c r="AG96" i="8"/>
  <c r="AF96" i="8"/>
  <c r="AE96" i="8"/>
  <c r="AD96" i="8"/>
  <c r="AC96" i="8"/>
  <c r="AB96" i="8"/>
  <c r="AA96" i="8"/>
  <c r="Z96" i="8"/>
  <c r="Y96" i="8"/>
  <c r="X96" i="8"/>
  <c r="AG95" i="8"/>
  <c r="AF95" i="8"/>
  <c r="AE95" i="8"/>
  <c r="AD95" i="8"/>
  <c r="AC95" i="8"/>
  <c r="AB95" i="8"/>
  <c r="AA95" i="8"/>
  <c r="Z95" i="8"/>
  <c r="Y95" i="8"/>
  <c r="X95" i="8"/>
  <c r="AG94" i="8"/>
  <c r="AF94" i="8"/>
  <c r="AE94" i="8"/>
  <c r="AD94" i="8"/>
  <c r="AC94" i="8"/>
  <c r="AB94" i="8"/>
  <c r="AA94" i="8"/>
  <c r="Z94" i="8"/>
  <c r="Y94" i="8"/>
  <c r="X94" i="8"/>
  <c r="AG93" i="8"/>
  <c r="AF93" i="8"/>
  <c r="AE93" i="8"/>
  <c r="AD93" i="8"/>
  <c r="AC93" i="8"/>
  <c r="AB93" i="8"/>
  <c r="AA93" i="8"/>
  <c r="Z93" i="8"/>
  <c r="Y93" i="8"/>
  <c r="X93" i="8"/>
  <c r="AG92" i="8"/>
  <c r="AF92" i="8"/>
  <c r="AE92" i="8"/>
  <c r="AD92" i="8"/>
  <c r="AC92" i="8"/>
  <c r="AB92" i="8"/>
  <c r="AA92" i="8"/>
  <c r="Z92" i="8"/>
  <c r="Y92" i="8"/>
  <c r="N92" i="8"/>
  <c r="X92" i="8" s="1"/>
  <c r="AG91" i="8"/>
  <c r="AF91" i="8"/>
  <c r="AE91" i="8"/>
  <c r="AD91" i="8"/>
  <c r="AC91" i="8"/>
  <c r="AB91" i="8"/>
  <c r="AA91" i="8"/>
  <c r="Z91" i="8"/>
  <c r="Y91" i="8"/>
  <c r="X91" i="8"/>
  <c r="C91" i="8"/>
  <c r="AG90" i="8"/>
  <c r="AF90" i="8"/>
  <c r="AE90" i="8"/>
  <c r="AD90" i="8"/>
  <c r="AC90" i="8"/>
  <c r="AB90" i="8"/>
  <c r="AA90" i="8"/>
  <c r="Z90" i="8"/>
  <c r="Y90" i="8"/>
  <c r="X90" i="8"/>
  <c r="C90" i="8"/>
  <c r="AG89" i="8"/>
  <c r="AF89" i="8"/>
  <c r="AE89" i="8"/>
  <c r="AD89" i="8"/>
  <c r="AC89" i="8"/>
  <c r="AB89" i="8"/>
  <c r="AA89" i="8"/>
  <c r="Z89" i="8"/>
  <c r="Y89" i="8"/>
  <c r="X89" i="8"/>
  <c r="C89" i="8"/>
  <c r="AG88" i="8"/>
  <c r="AF88" i="8"/>
  <c r="AE88" i="8"/>
  <c r="AD88" i="8"/>
  <c r="AC88" i="8"/>
  <c r="AB88" i="8"/>
  <c r="AA88" i="8"/>
  <c r="Z88" i="8"/>
  <c r="Y88" i="8"/>
  <c r="X88" i="8"/>
  <c r="C88" i="8"/>
  <c r="AG87" i="8"/>
  <c r="AF87" i="8"/>
  <c r="AE87" i="8"/>
  <c r="AD87" i="8"/>
  <c r="AC87" i="8"/>
  <c r="AB87" i="8"/>
  <c r="AA87" i="8"/>
  <c r="Z87" i="8"/>
  <c r="Y87" i="8"/>
  <c r="X87" i="8"/>
  <c r="C87" i="8"/>
  <c r="AG86" i="8"/>
  <c r="AF86" i="8"/>
  <c r="AE86" i="8"/>
  <c r="AD86" i="8"/>
  <c r="AC86" i="8"/>
  <c r="AB86" i="8"/>
  <c r="AA86" i="8"/>
  <c r="Z86" i="8"/>
  <c r="Y86" i="8"/>
  <c r="X86" i="8"/>
  <c r="C86" i="8"/>
  <c r="B86" i="8"/>
  <c r="A86" i="8"/>
  <c r="AG85" i="8"/>
  <c r="AF85" i="8"/>
  <c r="AE85" i="8"/>
  <c r="AD85" i="8"/>
  <c r="AC85" i="8"/>
  <c r="AB85" i="8"/>
  <c r="AA85" i="8"/>
  <c r="Z85" i="8"/>
  <c r="Y85" i="8"/>
  <c r="N85" i="8"/>
  <c r="X85" i="8" s="1"/>
  <c r="AG84" i="8"/>
  <c r="AF84" i="8"/>
  <c r="AE84" i="8"/>
  <c r="AD84" i="8"/>
  <c r="AC84" i="8"/>
  <c r="AB84" i="8"/>
  <c r="AA84" i="8"/>
  <c r="Z84" i="8"/>
  <c r="Y84" i="8"/>
  <c r="X84" i="8"/>
  <c r="AG83" i="8"/>
  <c r="AF83" i="8"/>
  <c r="AE83" i="8"/>
  <c r="AD83" i="8"/>
  <c r="AC83" i="8"/>
  <c r="AB83" i="8"/>
  <c r="AA83" i="8"/>
  <c r="Z83" i="8"/>
  <c r="Y83" i="8"/>
  <c r="X83" i="8"/>
  <c r="AG82" i="8"/>
  <c r="AF82" i="8"/>
  <c r="AE82" i="8"/>
  <c r="AD82" i="8"/>
  <c r="AC82" i="8"/>
  <c r="AB82" i="8"/>
  <c r="AA82" i="8"/>
  <c r="Z82" i="8"/>
  <c r="Y82" i="8"/>
  <c r="X82" i="8"/>
  <c r="AG81" i="8"/>
  <c r="AF81" i="8"/>
  <c r="AE81" i="8"/>
  <c r="AD81" i="8"/>
  <c r="AC81" i="8"/>
  <c r="AB81" i="8"/>
  <c r="AA81" i="8"/>
  <c r="Z81" i="8"/>
  <c r="Y81" i="8"/>
  <c r="X81" i="8"/>
  <c r="AG80" i="8"/>
  <c r="AF80" i="8"/>
  <c r="AE80" i="8"/>
  <c r="AD80" i="8"/>
  <c r="AC80" i="8"/>
  <c r="AB80" i="8"/>
  <c r="AA80" i="8"/>
  <c r="Z80" i="8"/>
  <c r="Y80" i="8"/>
  <c r="X80" i="8"/>
  <c r="B80" i="8"/>
  <c r="AG79" i="8"/>
  <c r="AF79" i="8"/>
  <c r="AE79" i="8"/>
  <c r="AD79" i="8"/>
  <c r="AC79" i="8"/>
  <c r="AB79" i="8"/>
  <c r="AA79" i="8"/>
  <c r="Z79" i="8"/>
  <c r="Y79" i="8"/>
  <c r="N79" i="8"/>
  <c r="X79" i="8" s="1"/>
  <c r="AG78" i="8"/>
  <c r="AF78" i="8"/>
  <c r="AE78" i="8"/>
  <c r="AD78" i="8"/>
  <c r="AC78" i="8"/>
  <c r="AB78" i="8"/>
  <c r="AA78" i="8"/>
  <c r="Z78" i="8"/>
  <c r="Y78" i="8"/>
  <c r="X78" i="8"/>
  <c r="AG77" i="8"/>
  <c r="AF77" i="8"/>
  <c r="AE77" i="8"/>
  <c r="AD77" i="8"/>
  <c r="AC77" i="8"/>
  <c r="AB77" i="8"/>
  <c r="AA77" i="8"/>
  <c r="Z77" i="8"/>
  <c r="Y77" i="8"/>
  <c r="X77" i="8"/>
  <c r="AG76" i="8"/>
  <c r="AF76" i="8"/>
  <c r="AE76" i="8"/>
  <c r="AD76" i="8"/>
  <c r="AC76" i="8"/>
  <c r="AB76" i="8"/>
  <c r="AA76" i="8"/>
  <c r="Z76" i="8"/>
  <c r="Y76" i="8"/>
  <c r="X76" i="8"/>
  <c r="AG75" i="8"/>
  <c r="AF75" i="8"/>
  <c r="AE75" i="8"/>
  <c r="AD75" i="8"/>
  <c r="AC75" i="8"/>
  <c r="AB75" i="8"/>
  <c r="AA75" i="8"/>
  <c r="Z75" i="8"/>
  <c r="Y75" i="8"/>
  <c r="X75" i="8"/>
  <c r="AG74" i="8"/>
  <c r="AF74" i="8"/>
  <c r="AE74" i="8"/>
  <c r="AD74" i="8"/>
  <c r="AC74" i="8"/>
  <c r="AB74" i="8"/>
  <c r="AA74" i="8"/>
  <c r="Z74" i="8"/>
  <c r="Y74" i="8"/>
  <c r="X74" i="8"/>
  <c r="AG73" i="8"/>
  <c r="AF73" i="8"/>
  <c r="AE73" i="8"/>
  <c r="AD73" i="8"/>
  <c r="AC73" i="8"/>
  <c r="AB73" i="8"/>
  <c r="AA73" i="8"/>
  <c r="Z73" i="8"/>
  <c r="Y73" i="8"/>
  <c r="X73" i="8"/>
  <c r="AG72" i="8"/>
  <c r="AF72" i="8"/>
  <c r="AE72" i="8"/>
  <c r="AD72" i="8"/>
  <c r="AC72" i="8"/>
  <c r="AB72" i="8"/>
  <c r="AA72" i="8"/>
  <c r="Z72" i="8"/>
  <c r="Y72" i="8"/>
  <c r="X72" i="8"/>
  <c r="AG71" i="8"/>
  <c r="AF71" i="8"/>
  <c r="AE71" i="8"/>
  <c r="AD71" i="8"/>
  <c r="AC71" i="8"/>
  <c r="AB71" i="8"/>
  <c r="AA71" i="8"/>
  <c r="Z71" i="8"/>
  <c r="Y71" i="8"/>
  <c r="X71" i="8"/>
  <c r="AG70" i="8"/>
  <c r="AF70" i="8"/>
  <c r="AE70" i="8"/>
  <c r="AD70" i="8"/>
  <c r="AC70" i="8"/>
  <c r="AB70" i="8"/>
  <c r="AA70" i="8"/>
  <c r="Z70" i="8"/>
  <c r="Y70" i="8"/>
  <c r="X70" i="8"/>
  <c r="AG69" i="8"/>
  <c r="AF69" i="8"/>
  <c r="AE69" i="8"/>
  <c r="AD69" i="8"/>
  <c r="AC69" i="8"/>
  <c r="AB69" i="8"/>
  <c r="AA69" i="8"/>
  <c r="Z69" i="8"/>
  <c r="Y69" i="8"/>
  <c r="X69" i="8"/>
  <c r="B69" i="8"/>
  <c r="AG68" i="8"/>
  <c r="AF68" i="8"/>
  <c r="AE68" i="8"/>
  <c r="AD68" i="8"/>
  <c r="AC68" i="8"/>
  <c r="AB68" i="8"/>
  <c r="AA68" i="8"/>
  <c r="Z68" i="8"/>
  <c r="O68" i="8"/>
  <c r="Y68" i="8" s="1"/>
  <c r="N68" i="8"/>
  <c r="X68" i="8" s="1"/>
  <c r="AG67" i="8"/>
  <c r="AF67" i="8"/>
  <c r="AE67" i="8"/>
  <c r="AD67" i="8"/>
  <c r="AC67" i="8"/>
  <c r="AB67" i="8"/>
  <c r="AA67" i="8"/>
  <c r="Z67" i="8"/>
  <c r="Y67" i="8"/>
  <c r="X67" i="8"/>
  <c r="AG66" i="8"/>
  <c r="AF66" i="8"/>
  <c r="AE66" i="8"/>
  <c r="AD66" i="8"/>
  <c r="AC66" i="8"/>
  <c r="AB66" i="8"/>
  <c r="AA66" i="8"/>
  <c r="Z66" i="8"/>
  <c r="Y66" i="8"/>
  <c r="X66" i="8"/>
  <c r="AG65" i="8"/>
  <c r="AF65" i="8"/>
  <c r="AE65" i="8"/>
  <c r="AD65" i="8"/>
  <c r="AC65" i="8"/>
  <c r="AB65" i="8"/>
  <c r="AA65" i="8"/>
  <c r="Z65" i="8"/>
  <c r="Y65" i="8"/>
  <c r="X65" i="8"/>
  <c r="AG64" i="8"/>
  <c r="AF64" i="8"/>
  <c r="AE64" i="8"/>
  <c r="AD64" i="8"/>
  <c r="AC64" i="8"/>
  <c r="AB64" i="8"/>
  <c r="AA64" i="8"/>
  <c r="Z64" i="8"/>
  <c r="Y64" i="8"/>
  <c r="X64" i="8"/>
  <c r="AG63" i="8"/>
  <c r="AF63" i="8"/>
  <c r="AE63" i="8"/>
  <c r="AD63" i="8"/>
  <c r="AC63" i="8"/>
  <c r="AB63" i="8"/>
  <c r="AA63" i="8"/>
  <c r="Z63" i="8"/>
  <c r="Y63" i="8"/>
  <c r="X63" i="8"/>
  <c r="AG62" i="8"/>
  <c r="AF62" i="8"/>
  <c r="AE62" i="8"/>
  <c r="AD62" i="8"/>
  <c r="AC62" i="8"/>
  <c r="AB62" i="8"/>
  <c r="AA62" i="8"/>
  <c r="Z62" i="8"/>
  <c r="Y62" i="8"/>
  <c r="X62" i="8"/>
  <c r="AG61" i="8"/>
  <c r="AF61" i="8"/>
  <c r="AE61" i="8"/>
  <c r="AD61" i="8"/>
  <c r="AC61" i="8"/>
  <c r="AB61" i="8"/>
  <c r="AA61" i="8"/>
  <c r="Z61" i="8"/>
  <c r="Y61" i="8"/>
  <c r="X61" i="8"/>
  <c r="AG60" i="8"/>
  <c r="AF60" i="8"/>
  <c r="AE60" i="8"/>
  <c r="AD60" i="8"/>
  <c r="AC60" i="8"/>
  <c r="AB60" i="8"/>
  <c r="AA60" i="8"/>
  <c r="Z60" i="8"/>
  <c r="Y60" i="8"/>
  <c r="X60" i="8"/>
  <c r="AG59" i="8"/>
  <c r="AF59" i="8"/>
  <c r="AE59" i="8"/>
  <c r="AD59" i="8"/>
  <c r="AC59" i="8"/>
  <c r="AB59" i="8"/>
  <c r="AA59" i="8"/>
  <c r="Z59" i="8"/>
  <c r="Y59" i="8"/>
  <c r="X59" i="8"/>
  <c r="B59" i="8"/>
  <c r="AG58" i="8"/>
  <c r="AF58" i="8"/>
  <c r="AE58" i="8"/>
  <c r="AD58" i="8"/>
  <c r="AC58" i="8"/>
  <c r="AB58" i="8"/>
  <c r="AA58" i="8"/>
  <c r="Z58" i="8"/>
  <c r="Y58" i="8"/>
  <c r="N58" i="8"/>
  <c r="X58" i="8" s="1"/>
  <c r="AG57" i="8"/>
  <c r="AF57" i="8"/>
  <c r="AE57" i="8"/>
  <c r="AD57" i="8"/>
  <c r="AC57" i="8"/>
  <c r="AB57" i="8"/>
  <c r="AA57" i="8"/>
  <c r="Z57" i="8"/>
  <c r="Y57" i="8"/>
  <c r="X57" i="8"/>
  <c r="AG56" i="8"/>
  <c r="AF56" i="8"/>
  <c r="AE56" i="8"/>
  <c r="AD56" i="8"/>
  <c r="AC56" i="8"/>
  <c r="AB56" i="8"/>
  <c r="AA56" i="8"/>
  <c r="Z56" i="8"/>
  <c r="Y56" i="8"/>
  <c r="X56" i="8"/>
  <c r="AG55" i="8"/>
  <c r="AF55" i="8"/>
  <c r="AE55" i="8"/>
  <c r="AD55" i="8"/>
  <c r="AC55" i="8"/>
  <c r="AB55" i="8"/>
  <c r="AA55" i="8"/>
  <c r="Z55" i="8"/>
  <c r="Y55" i="8"/>
  <c r="X55" i="8"/>
  <c r="AG54" i="8"/>
  <c r="AF54" i="8"/>
  <c r="AE54" i="8"/>
  <c r="AD54" i="8"/>
  <c r="AC54" i="8"/>
  <c r="AB54" i="8"/>
  <c r="AA54" i="8"/>
  <c r="Z54" i="8"/>
  <c r="Y54" i="8"/>
  <c r="X54" i="8"/>
  <c r="AG53" i="8"/>
  <c r="AF53" i="8"/>
  <c r="AE53" i="8"/>
  <c r="AD53" i="8"/>
  <c r="AC53" i="8"/>
  <c r="AB53" i="8"/>
  <c r="AA53" i="8"/>
  <c r="Z53" i="8"/>
  <c r="Y53" i="8"/>
  <c r="X53" i="8"/>
  <c r="AG52" i="8"/>
  <c r="AF52" i="8"/>
  <c r="AE52" i="8"/>
  <c r="AD52" i="8"/>
  <c r="AC52" i="8"/>
  <c r="AB52" i="8"/>
  <c r="AA52" i="8"/>
  <c r="Z52" i="8"/>
  <c r="Y52" i="8"/>
  <c r="X52" i="8"/>
  <c r="AG51" i="8"/>
  <c r="AF51" i="8"/>
  <c r="AE51" i="8"/>
  <c r="AD51" i="8"/>
  <c r="AC51" i="8"/>
  <c r="AB51" i="8"/>
  <c r="AA51" i="8"/>
  <c r="Z51" i="8"/>
  <c r="Y51" i="8"/>
  <c r="X51" i="8"/>
  <c r="B51" i="8"/>
  <c r="AG50" i="8"/>
  <c r="AF50" i="8"/>
  <c r="AE50" i="8"/>
  <c r="AD50" i="8"/>
  <c r="AC50" i="8"/>
  <c r="AB50" i="8"/>
  <c r="AA50" i="8"/>
  <c r="Z50" i="8"/>
  <c r="Y50" i="8"/>
  <c r="N50" i="8"/>
  <c r="X50" i="8" s="1"/>
  <c r="AG49" i="8"/>
  <c r="AF49" i="8"/>
  <c r="AE49" i="8"/>
  <c r="AD49" i="8"/>
  <c r="AC49" i="8"/>
  <c r="AB49" i="8"/>
  <c r="AA49" i="8"/>
  <c r="Z49" i="8"/>
  <c r="Y49" i="8"/>
  <c r="X49" i="8"/>
  <c r="AG48" i="8"/>
  <c r="AF48" i="8"/>
  <c r="AE48" i="8"/>
  <c r="AD48" i="8"/>
  <c r="AC48" i="8"/>
  <c r="AB48" i="8"/>
  <c r="AA48" i="8"/>
  <c r="Z48" i="8"/>
  <c r="Y48" i="8"/>
  <c r="X48" i="8"/>
  <c r="AG47" i="8"/>
  <c r="AF47" i="8"/>
  <c r="AE47" i="8"/>
  <c r="AD47" i="8"/>
  <c r="AC47" i="8"/>
  <c r="AB47" i="8"/>
  <c r="AA47" i="8"/>
  <c r="Z47" i="8"/>
  <c r="Y47" i="8"/>
  <c r="X47" i="8"/>
  <c r="AG46" i="8"/>
  <c r="AF46" i="8"/>
  <c r="AE46" i="8"/>
  <c r="AD46" i="8"/>
  <c r="AC46" i="8"/>
  <c r="AB46" i="8"/>
  <c r="AA46" i="8"/>
  <c r="Z46" i="8"/>
  <c r="Y46" i="8"/>
  <c r="X46" i="8"/>
  <c r="AG45" i="8"/>
  <c r="AF45" i="8"/>
  <c r="AE45" i="8"/>
  <c r="AD45" i="8"/>
  <c r="AC45" i="8"/>
  <c r="AB45" i="8"/>
  <c r="AA45" i="8"/>
  <c r="Z45" i="8"/>
  <c r="Y45" i="8"/>
  <c r="X45" i="8"/>
  <c r="AG44" i="8"/>
  <c r="AF44" i="8"/>
  <c r="AE44" i="8"/>
  <c r="AD44" i="8"/>
  <c r="AC44" i="8"/>
  <c r="AB44" i="8"/>
  <c r="AA44" i="8"/>
  <c r="Z44" i="8"/>
  <c r="Y44" i="8"/>
  <c r="X44" i="8"/>
  <c r="AG43" i="8"/>
  <c r="AF43" i="8"/>
  <c r="AE43" i="8"/>
  <c r="AD43" i="8"/>
  <c r="AC43" i="8"/>
  <c r="AB43" i="8"/>
  <c r="AA43" i="8"/>
  <c r="Z43" i="8"/>
  <c r="Y43" i="8"/>
  <c r="X43" i="8"/>
  <c r="AG42" i="8"/>
  <c r="AF42" i="8"/>
  <c r="AE42" i="8"/>
  <c r="AD42" i="8"/>
  <c r="AC42" i="8"/>
  <c r="AB42" i="8"/>
  <c r="AA42" i="8"/>
  <c r="Z42" i="8"/>
  <c r="Y42" i="8"/>
  <c r="X42" i="8"/>
  <c r="B42" i="8"/>
  <c r="W41" i="8"/>
  <c r="V41" i="8"/>
  <c r="U41" i="8"/>
  <c r="T41" i="8"/>
  <c r="T295" i="8" s="1"/>
  <c r="S41" i="8"/>
  <c r="R41" i="8"/>
  <c r="Q41" i="8"/>
  <c r="P41" i="8"/>
  <c r="P295" i="8" s="1"/>
  <c r="O41" i="8"/>
  <c r="N41" i="8"/>
  <c r="AG40" i="8"/>
  <c r="AF40" i="8"/>
  <c r="AE40" i="8"/>
  <c r="AD40" i="8"/>
  <c r="AC40" i="8"/>
  <c r="AB40" i="8"/>
  <c r="AA40" i="8"/>
  <c r="Z40" i="8"/>
  <c r="Y40" i="8"/>
  <c r="X40" i="8"/>
  <c r="AG39" i="8"/>
  <c r="AF39" i="8"/>
  <c r="AE39" i="8"/>
  <c r="AD39" i="8"/>
  <c r="AC39" i="8"/>
  <c r="AB39" i="8"/>
  <c r="AA39" i="8"/>
  <c r="Z39" i="8"/>
  <c r="Y39" i="8"/>
  <c r="X39" i="8"/>
  <c r="AG38" i="8"/>
  <c r="AF38" i="8"/>
  <c r="AE38" i="8"/>
  <c r="AD38" i="8"/>
  <c r="AC38" i="8"/>
  <c r="AB38" i="8"/>
  <c r="AA38" i="8"/>
  <c r="Z38" i="8"/>
  <c r="Y38" i="8"/>
  <c r="X38" i="8"/>
  <c r="AG37" i="8"/>
  <c r="AF37" i="8"/>
  <c r="AE37" i="8"/>
  <c r="AD37" i="8"/>
  <c r="AC37" i="8"/>
  <c r="AB37" i="8"/>
  <c r="AA37" i="8"/>
  <c r="Z37" i="8"/>
  <c r="Y37" i="8"/>
  <c r="X37" i="8"/>
  <c r="AG36" i="8"/>
  <c r="AF36" i="8"/>
  <c r="AF41" i="8" s="1"/>
  <c r="AE36" i="8"/>
  <c r="AD36" i="8"/>
  <c r="AC36" i="8"/>
  <c r="AB36" i="8"/>
  <c r="AB41" i="8" s="1"/>
  <c r="AA36" i="8"/>
  <c r="Z36" i="8"/>
  <c r="Y36" i="8"/>
  <c r="X36" i="8"/>
  <c r="X41" i="8" s="1"/>
  <c r="AG35" i="8"/>
  <c r="AG41" i="8" s="1"/>
  <c r="AF35" i="8"/>
  <c r="AE35" i="8"/>
  <c r="AE41" i="8" s="1"/>
  <c r="AD35" i="8"/>
  <c r="AD41" i="8" s="1"/>
  <c r="AC35" i="8"/>
  <c r="AC41" i="8" s="1"/>
  <c r="AB35" i="8"/>
  <c r="AA35" i="8"/>
  <c r="AA41" i="8" s="1"/>
  <c r="Z35" i="8"/>
  <c r="Z41" i="8" s="1"/>
  <c r="Y35" i="8"/>
  <c r="Y41" i="8" s="1"/>
  <c r="X35" i="8"/>
  <c r="B35" i="8"/>
  <c r="AG34" i="8"/>
  <c r="AF34" i="8"/>
  <c r="AE34" i="8"/>
  <c r="AD34" i="8"/>
  <c r="AC34" i="8"/>
  <c r="AB34" i="8"/>
  <c r="AA34" i="8"/>
  <c r="Z34" i="8"/>
  <c r="Y34" i="8"/>
  <c r="N34" i="8"/>
  <c r="X34" i="8" s="1"/>
  <c r="AG33" i="8"/>
  <c r="AF33" i="8"/>
  <c r="AE33" i="8"/>
  <c r="AD33" i="8"/>
  <c r="AC33" i="8"/>
  <c r="AB33" i="8"/>
  <c r="AA33" i="8"/>
  <c r="Z33" i="8"/>
  <c r="Y33" i="8"/>
  <c r="X33" i="8"/>
  <c r="AG32" i="8"/>
  <c r="AF32" i="8"/>
  <c r="AE32" i="8"/>
  <c r="AD32" i="8"/>
  <c r="AC32" i="8"/>
  <c r="AB32" i="8"/>
  <c r="AA32" i="8"/>
  <c r="Z32" i="8"/>
  <c r="Y32" i="8"/>
  <c r="X32" i="8"/>
  <c r="AG31" i="8"/>
  <c r="AF31" i="8"/>
  <c r="AE31" i="8"/>
  <c r="AD31" i="8"/>
  <c r="AC31" i="8"/>
  <c r="AB31" i="8"/>
  <c r="AA31" i="8"/>
  <c r="Z31" i="8"/>
  <c r="Y31" i="8"/>
  <c r="X31" i="8"/>
  <c r="AG30" i="8"/>
  <c r="AF30" i="8"/>
  <c r="AE30" i="8"/>
  <c r="AD30" i="8"/>
  <c r="AC30" i="8"/>
  <c r="AB30" i="8"/>
  <c r="AA30" i="8"/>
  <c r="Z30" i="8"/>
  <c r="Y30" i="8"/>
  <c r="X30" i="8"/>
  <c r="AG29" i="8"/>
  <c r="AF29" i="8"/>
  <c r="AE29" i="8"/>
  <c r="AD29" i="8"/>
  <c r="AC29" i="8"/>
  <c r="AB29" i="8"/>
  <c r="AA29" i="8"/>
  <c r="Z29" i="8"/>
  <c r="Y29" i="8"/>
  <c r="X29" i="8"/>
  <c r="AG28" i="8"/>
  <c r="AF28" i="8"/>
  <c r="AE28" i="8"/>
  <c r="AD28" i="8"/>
  <c r="AC28" i="8"/>
  <c r="AB28" i="8"/>
  <c r="AA28" i="8"/>
  <c r="Z28" i="8"/>
  <c r="Y28" i="8"/>
  <c r="X28" i="8"/>
  <c r="B28" i="8"/>
  <c r="AG27" i="8"/>
  <c r="AF27" i="8"/>
  <c r="AE27" i="8"/>
  <c r="AD27" i="8"/>
  <c r="AC27" i="8"/>
  <c r="AB27" i="8"/>
  <c r="AA27" i="8"/>
  <c r="Z27" i="8"/>
  <c r="Y27" i="8"/>
  <c r="N27" i="8"/>
  <c r="X27" i="8" s="1"/>
  <c r="AG26" i="8"/>
  <c r="AF26" i="8"/>
  <c r="AE26" i="8"/>
  <c r="AD26" i="8"/>
  <c r="AC26" i="8"/>
  <c r="AB26" i="8"/>
  <c r="AA26" i="8"/>
  <c r="Z26" i="8"/>
  <c r="Y26" i="8"/>
  <c r="X26" i="8"/>
  <c r="AG25" i="8"/>
  <c r="AF25" i="8"/>
  <c r="AE25" i="8"/>
  <c r="AD25" i="8"/>
  <c r="AC25" i="8"/>
  <c r="AB25" i="8"/>
  <c r="AA25" i="8"/>
  <c r="Z25" i="8"/>
  <c r="Y25" i="8"/>
  <c r="X25" i="8"/>
  <c r="AG24" i="8"/>
  <c r="AF24" i="8"/>
  <c r="AE24" i="8"/>
  <c r="AD24" i="8"/>
  <c r="AC24" i="8"/>
  <c r="AB24" i="8"/>
  <c r="AA24" i="8"/>
  <c r="Z24" i="8"/>
  <c r="Y24" i="8"/>
  <c r="X24" i="8"/>
  <c r="AG23" i="8"/>
  <c r="AF23" i="8"/>
  <c r="AE23" i="8"/>
  <c r="AD23" i="8"/>
  <c r="AC23" i="8"/>
  <c r="AB23" i="8"/>
  <c r="AA23" i="8"/>
  <c r="Z23" i="8"/>
  <c r="Y23" i="8"/>
  <c r="X23" i="8"/>
  <c r="B23" i="8"/>
  <c r="AG22" i="8"/>
  <c r="AF22" i="8"/>
  <c r="AE22" i="8"/>
  <c r="AD22" i="8"/>
  <c r="AC22" i="8"/>
  <c r="AB22" i="8"/>
  <c r="AA22" i="8"/>
  <c r="Z22" i="8"/>
  <c r="Y22" i="8"/>
  <c r="N22" i="8"/>
  <c r="X22" i="8" s="1"/>
  <c r="AG19" i="8"/>
  <c r="AF19" i="8"/>
  <c r="AE19" i="8"/>
  <c r="AD19" i="8"/>
  <c r="AC19" i="8"/>
  <c r="AB19" i="8"/>
  <c r="AA19" i="8"/>
  <c r="Z19" i="8"/>
  <c r="Y19" i="8"/>
  <c r="X19" i="8"/>
  <c r="AG18" i="8"/>
  <c r="AF18" i="8"/>
  <c r="AE18" i="8"/>
  <c r="AD18" i="8"/>
  <c r="AC18" i="8"/>
  <c r="AB18" i="8"/>
  <c r="AA18" i="8"/>
  <c r="Z18" i="8"/>
  <c r="Y18" i="8"/>
  <c r="X18" i="8"/>
  <c r="AG17" i="8"/>
  <c r="AF17" i="8"/>
  <c r="AE17" i="8"/>
  <c r="AD17" i="8"/>
  <c r="AC17" i="8"/>
  <c r="AB17" i="8"/>
  <c r="AA17" i="8"/>
  <c r="Z17" i="8"/>
  <c r="Y17" i="8"/>
  <c r="X17" i="8"/>
  <c r="AG16" i="8"/>
  <c r="AF16" i="8"/>
  <c r="AE16" i="8"/>
  <c r="AD16" i="8"/>
  <c r="AC16" i="8"/>
  <c r="AB16" i="8"/>
  <c r="AA16" i="8"/>
  <c r="Z16" i="8"/>
  <c r="Y16" i="8"/>
  <c r="X16" i="8"/>
  <c r="AG15" i="8"/>
  <c r="AF15" i="8"/>
  <c r="AE15" i="8"/>
  <c r="AD15" i="8"/>
  <c r="AC15" i="8"/>
  <c r="AB15" i="8"/>
  <c r="AA15" i="8"/>
  <c r="Z15" i="8"/>
  <c r="Y15" i="8"/>
  <c r="X15" i="8"/>
  <c r="AG14" i="8"/>
  <c r="AF14" i="8"/>
  <c r="AE14" i="8"/>
  <c r="AD14" i="8"/>
  <c r="AC14" i="8"/>
  <c r="AB14" i="8"/>
  <c r="AA14" i="8"/>
  <c r="Z14" i="8"/>
  <c r="Y14" i="8"/>
  <c r="X14" i="8"/>
  <c r="AG13" i="8"/>
  <c r="AF13" i="8"/>
  <c r="AE13" i="8"/>
  <c r="AD13" i="8"/>
  <c r="AC13" i="8"/>
  <c r="AB13" i="8"/>
  <c r="AA13" i="8"/>
  <c r="Z13" i="8"/>
  <c r="Y13" i="8"/>
  <c r="X13" i="8"/>
  <c r="AG12" i="8"/>
  <c r="AF12" i="8"/>
  <c r="AE12" i="8"/>
  <c r="AD12" i="8"/>
  <c r="AC12" i="8"/>
  <c r="AB12" i="8"/>
  <c r="AA12" i="8"/>
  <c r="Z12" i="8"/>
  <c r="Y12" i="8"/>
  <c r="X12" i="8"/>
  <c r="AG11" i="8"/>
  <c r="AF11" i="8"/>
  <c r="AE11" i="8"/>
  <c r="AD11" i="8"/>
  <c r="AC11" i="8"/>
  <c r="AB11" i="8"/>
  <c r="AA11" i="8"/>
  <c r="Z11" i="8"/>
  <c r="Y11" i="8"/>
  <c r="X11" i="8"/>
  <c r="B11" i="8"/>
  <c r="L36" i="7"/>
  <c r="K36" i="7"/>
  <c r="J36" i="7"/>
  <c r="L33" i="7"/>
  <c r="K33" i="7"/>
  <c r="J33" i="7"/>
  <c r="L32" i="7"/>
  <c r="K32" i="7"/>
  <c r="J32" i="7"/>
  <c r="L31" i="7"/>
  <c r="K31" i="7"/>
  <c r="J31" i="7"/>
  <c r="L30" i="7"/>
  <c r="K30" i="7"/>
  <c r="J30" i="7"/>
  <c r="L29" i="7"/>
  <c r="K29" i="7"/>
  <c r="J29" i="7"/>
  <c r="L28" i="7"/>
  <c r="K28" i="7"/>
  <c r="J28" i="7"/>
  <c r="L27" i="7"/>
  <c r="K27" i="7"/>
  <c r="J27" i="7"/>
  <c r="L26" i="7"/>
  <c r="K26" i="7"/>
  <c r="J26" i="7"/>
  <c r="L25" i="7"/>
  <c r="K25" i="7"/>
  <c r="J25" i="7"/>
  <c r="L24" i="7"/>
  <c r="K24" i="7"/>
  <c r="J24" i="7"/>
  <c r="L23" i="7"/>
  <c r="K23" i="7"/>
  <c r="J23" i="7"/>
  <c r="L22" i="7"/>
  <c r="K22" i="7"/>
  <c r="J22" i="7"/>
  <c r="L21" i="7"/>
  <c r="K21" i="7"/>
  <c r="J21" i="7"/>
  <c r="L20" i="7"/>
  <c r="K20" i="7"/>
  <c r="J20" i="7"/>
  <c r="L19" i="7"/>
  <c r="K19" i="7"/>
  <c r="J19" i="7"/>
  <c r="B19" i="7"/>
  <c r="L18" i="7"/>
  <c r="K18" i="7"/>
  <c r="J18" i="7"/>
  <c r="L17" i="7"/>
  <c r="K17" i="7"/>
  <c r="J17" i="7"/>
  <c r="B17" i="7"/>
  <c r="L16" i="7"/>
  <c r="K16" i="7"/>
  <c r="J16" i="7"/>
  <c r="B16" i="7"/>
  <c r="L15" i="7"/>
  <c r="K15" i="7"/>
  <c r="J15" i="7"/>
  <c r="L14" i="7"/>
  <c r="K14" i="7"/>
  <c r="J14" i="7"/>
  <c r="B14" i="7"/>
  <c r="L13" i="7"/>
  <c r="K13" i="7"/>
  <c r="J13" i="7"/>
  <c r="B13" i="7"/>
  <c r="L12" i="7"/>
  <c r="K12" i="7"/>
  <c r="J12" i="7"/>
  <c r="L11" i="7"/>
  <c r="K11" i="7"/>
  <c r="J11" i="7"/>
  <c r="L10" i="7"/>
  <c r="K10" i="7"/>
  <c r="J10" i="7"/>
  <c r="B10" i="7"/>
  <c r="F36" i="3"/>
  <c r="E36" i="3"/>
  <c r="D36" i="3"/>
  <c r="F35" i="3"/>
  <c r="E35" i="3"/>
  <c r="D35" i="3"/>
  <c r="F34" i="3"/>
  <c r="E34" i="3"/>
  <c r="D34" i="3"/>
  <c r="F33" i="3"/>
  <c r="E33" i="3"/>
  <c r="D33" i="3"/>
  <c r="I31" i="3"/>
  <c r="H31" i="3"/>
  <c r="G31" i="3"/>
  <c r="I30" i="3"/>
  <c r="H30" i="3"/>
  <c r="G30" i="3"/>
  <c r="I29" i="3"/>
  <c r="H29" i="3"/>
  <c r="G29" i="3"/>
  <c r="I28" i="3"/>
  <c r="H28" i="3"/>
  <c r="G28" i="3"/>
  <c r="I27" i="3"/>
  <c r="H27" i="3"/>
  <c r="G27" i="3"/>
  <c r="I26" i="3"/>
  <c r="H26" i="3"/>
  <c r="G26" i="3"/>
  <c r="I25" i="3"/>
  <c r="H25" i="3"/>
  <c r="G25" i="3"/>
  <c r="I24" i="3"/>
  <c r="H24" i="3"/>
  <c r="G24" i="3"/>
  <c r="I23" i="3"/>
  <c r="H23" i="3"/>
  <c r="G23" i="3"/>
  <c r="I22" i="3"/>
  <c r="H22" i="3"/>
  <c r="G22" i="3"/>
  <c r="I21" i="3"/>
  <c r="H21" i="3"/>
  <c r="G21" i="3"/>
  <c r="B21" i="3"/>
  <c r="F20" i="3"/>
  <c r="I20" i="3" s="1"/>
  <c r="E20" i="3"/>
  <c r="H20" i="3" s="1"/>
  <c r="D20" i="3"/>
  <c r="G20" i="3" s="1"/>
  <c r="F19" i="3"/>
  <c r="I19" i="3" s="1"/>
  <c r="E19" i="3"/>
  <c r="H19" i="3" s="1"/>
  <c r="D19" i="3"/>
  <c r="G19" i="3" s="1"/>
  <c r="B19" i="3"/>
  <c r="I18" i="3"/>
  <c r="H18" i="3"/>
  <c r="G18" i="3"/>
  <c r="B18" i="3"/>
  <c r="I15" i="3"/>
  <c r="H15" i="3"/>
  <c r="G15" i="3"/>
  <c r="B15" i="3"/>
  <c r="I14" i="3"/>
  <c r="H14" i="3"/>
  <c r="G14" i="3"/>
  <c r="B14" i="3"/>
  <c r="D13" i="3"/>
  <c r="F12" i="3"/>
  <c r="I12" i="3" s="1"/>
  <c r="E12" i="3"/>
  <c r="H12" i="3" s="1"/>
  <c r="D12" i="3"/>
  <c r="G12" i="3" s="1"/>
  <c r="F11" i="3"/>
  <c r="I11" i="3" s="1"/>
  <c r="E11" i="3"/>
  <c r="H11" i="3" s="1"/>
  <c r="D11" i="3"/>
  <c r="G11" i="3" s="1"/>
  <c r="F10" i="3"/>
  <c r="I10" i="3" s="1"/>
  <c r="E10" i="3"/>
  <c r="H10" i="3" s="1"/>
  <c r="D10" i="3"/>
  <c r="G10" i="3" s="1"/>
  <c r="B10" i="3"/>
  <c r="O32" i="1"/>
  <c r="N32" i="1"/>
  <c r="M32" i="1"/>
  <c r="L32" i="1"/>
  <c r="K32" i="1"/>
  <c r="J32" i="1"/>
  <c r="I32" i="1"/>
  <c r="H32" i="1"/>
  <c r="G32" i="1"/>
  <c r="F32" i="1"/>
  <c r="E32" i="1"/>
  <c r="O31" i="1"/>
  <c r="N31" i="1"/>
  <c r="M31" i="1"/>
  <c r="L31" i="1"/>
  <c r="K31" i="1"/>
  <c r="J31" i="1"/>
  <c r="I31" i="1"/>
  <c r="H31" i="1"/>
  <c r="G31" i="1"/>
  <c r="F31" i="1"/>
  <c r="E31" i="1"/>
  <c r="O30" i="1"/>
  <c r="N30" i="1"/>
  <c r="M30" i="1"/>
  <c r="L30" i="1"/>
  <c r="K30" i="1"/>
  <c r="J30" i="1"/>
  <c r="I30" i="1"/>
  <c r="H30" i="1"/>
  <c r="G30" i="1"/>
  <c r="F30" i="1"/>
  <c r="E30" i="1"/>
  <c r="H29" i="1"/>
  <c r="G29" i="1"/>
  <c r="F29" i="1"/>
  <c r="E29" i="1"/>
  <c r="D29" i="1"/>
  <c r="E28" i="1"/>
  <c r="O27" i="1"/>
  <c r="N27" i="1"/>
  <c r="M27" i="1"/>
  <c r="L27" i="1"/>
  <c r="K27" i="1"/>
  <c r="J27" i="1"/>
  <c r="I27" i="1"/>
  <c r="H27" i="1"/>
  <c r="G27" i="1"/>
  <c r="F27" i="1"/>
  <c r="E27" i="1"/>
  <c r="O26" i="1"/>
  <c r="N26" i="1"/>
  <c r="M26" i="1"/>
  <c r="L26" i="1"/>
  <c r="K26" i="1"/>
  <c r="J26" i="1"/>
  <c r="I26" i="1"/>
  <c r="H26" i="1"/>
  <c r="G26" i="1"/>
  <c r="F26" i="1"/>
  <c r="E26" i="1"/>
  <c r="O25" i="1"/>
  <c r="N25" i="1"/>
  <c r="M25" i="1"/>
  <c r="L25" i="1"/>
  <c r="K25" i="1"/>
  <c r="J25" i="1"/>
  <c r="I25" i="1"/>
  <c r="H25" i="1"/>
  <c r="G25" i="1"/>
  <c r="F25" i="1"/>
  <c r="E25" i="1"/>
  <c r="O24" i="1"/>
  <c r="N24" i="1"/>
  <c r="M24" i="1"/>
  <c r="L24" i="1"/>
  <c r="K24" i="1"/>
  <c r="J24" i="1"/>
  <c r="I24" i="1"/>
  <c r="H24" i="1"/>
  <c r="G24" i="1"/>
  <c r="F24" i="1"/>
  <c r="E24" i="1"/>
  <c r="O23" i="1"/>
  <c r="N23" i="1"/>
  <c r="M23" i="1"/>
  <c r="L23" i="1"/>
  <c r="K23" i="1"/>
  <c r="J23" i="1"/>
  <c r="I23" i="1"/>
  <c r="H23" i="1"/>
  <c r="G23" i="1"/>
  <c r="F23" i="1"/>
  <c r="E23" i="1"/>
  <c r="O22" i="1"/>
  <c r="N22" i="1"/>
  <c r="M22" i="1"/>
  <c r="L22" i="1"/>
  <c r="K22" i="1"/>
  <c r="J22" i="1"/>
  <c r="I22" i="1"/>
  <c r="H22" i="1"/>
  <c r="G22" i="1"/>
  <c r="F22" i="1"/>
  <c r="E22" i="1"/>
  <c r="G21" i="1"/>
  <c r="F21" i="1"/>
  <c r="E21" i="1"/>
  <c r="G20" i="1"/>
  <c r="F20" i="1"/>
  <c r="E20" i="1"/>
  <c r="G19" i="1"/>
  <c r="F19" i="1"/>
  <c r="E19" i="1"/>
  <c r="O18" i="1"/>
  <c r="N18" i="1"/>
  <c r="M18" i="1"/>
  <c r="L18" i="1"/>
  <c r="K18" i="1"/>
  <c r="J18" i="1"/>
  <c r="I18" i="1"/>
  <c r="H18" i="1"/>
  <c r="G18" i="1"/>
  <c r="F18" i="1"/>
  <c r="E18" i="1"/>
  <c r="G17" i="1"/>
  <c r="F17" i="1"/>
  <c r="E17" i="1"/>
  <c r="G16" i="1"/>
  <c r="F16" i="1"/>
  <c r="E16" i="1"/>
  <c r="G15" i="1"/>
  <c r="F15" i="1"/>
  <c r="E15" i="1"/>
  <c r="O14" i="1"/>
  <c r="N14" i="1"/>
  <c r="M14" i="1"/>
  <c r="L14" i="1"/>
  <c r="K14" i="1"/>
  <c r="J14" i="1"/>
  <c r="I14" i="1"/>
  <c r="H14" i="1"/>
  <c r="G14" i="1"/>
  <c r="F14" i="1"/>
  <c r="E14" i="1"/>
  <c r="G13" i="1"/>
  <c r="F13" i="1"/>
  <c r="E13" i="1"/>
  <c r="O12" i="1"/>
  <c r="N12" i="1"/>
  <c r="M12" i="1"/>
  <c r="L12" i="1"/>
  <c r="K12" i="1"/>
  <c r="J12" i="1"/>
  <c r="I12" i="1"/>
  <c r="H12" i="1"/>
  <c r="G12" i="1"/>
  <c r="F12" i="1"/>
  <c r="E12" i="1"/>
  <c r="Z248" i="8" l="1"/>
  <c r="AD248" i="8"/>
  <c r="AA248" i="8"/>
  <c r="AE248" i="8"/>
  <c r="Q295" i="8"/>
  <c r="U295" i="8"/>
  <c r="Z295" i="8"/>
  <c r="AD295" i="8"/>
  <c r="R295" i="8"/>
  <c r="V295" i="8"/>
  <c r="X295" i="8"/>
  <c r="AA295" i="8"/>
  <c r="AE295" i="8"/>
  <c r="AB295" i="8"/>
  <c r="AF295" i="8"/>
  <c r="N295" i="8"/>
  <c r="K295" i="8"/>
  <c r="K297" i="8" s="1"/>
  <c r="K298" i="8"/>
  <c r="Y295" i="8"/>
  <c r="AC295" i="8"/>
  <c r="AG295" i="8"/>
  <c r="O295" i="8"/>
  <c r="M295" i="8"/>
  <c r="M297" i="8" s="1"/>
</calcChain>
</file>

<file path=xl/sharedStrings.xml><?xml version="1.0" encoding="utf-8"?>
<sst xmlns="http://schemas.openxmlformats.org/spreadsheetml/2006/main" count="1672" uniqueCount="630">
  <si>
    <t>УТВЕРЖДАЮ</t>
  </si>
  <si>
    <t xml:space="preserve">Министр образования и спорта                                                                        </t>
  </si>
  <si>
    <t>Республики Карелия</t>
  </si>
  <si>
    <t>Р.Г. голубев</t>
  </si>
  <si>
    <t>(наименование должности)                            (подпись)                          (расшифровка подписи)</t>
  </si>
  <si>
    <t>"___" января 2024 года</t>
  </si>
  <si>
    <t>Значения базовых нормативов затрат на оказание государственных услуг государственными учреждениями Республики Карелия, в отношении которых Министерство образования и спорта Республики Карелия осуществляет функции и полномочия учредителя</t>
  </si>
  <si>
    <t>№ п/п</t>
  </si>
  <si>
    <t>Наименование государственной услуги</t>
  </si>
  <si>
    <t>Единица измерения показателя объема государственной услуги</t>
  </si>
  <si>
    <t>Уникальный номер реестровой записи</t>
  </si>
  <si>
    <t xml:space="preserve">Базовые нормативы затрат на оказание государственной услуги, рублей  </t>
  </si>
  <si>
    <t>Базовый норматив затрат, непосредственно связанных с оказанием  государственной услуги</t>
  </si>
  <si>
    <t>Базовый норматив затрат на общехозяйственные нужды на оказание государственной услуги, рублей</t>
  </si>
  <si>
    <t>Затраты на оплату труда работников и взносы в государственные внебюджетные фонды труда, рублей</t>
  </si>
  <si>
    <t xml:space="preserve"> затраты на приобретение материальных запасов и на приобретение движимого имущества (основных средств и нематериальных активов), используемого в процессе оказания государственной услуги, с учетом срока его полезного использования, а также затраты на аренду указанного имущества, рублей</t>
  </si>
  <si>
    <t>Иные затраты, непосредственно связанные с оказанием государственной услуги, в том числе затраты на оплату коммунальных услуг, содержание объектов недвижимого имущества и (или) особо ценного движимого имущества (аренду указанного имущества) в части имущества, используемого в процессе оказания государственной услуги, рублей</t>
  </si>
  <si>
    <t xml:space="preserve">Затраты на коммунальные услуги (за исключением затрат на оплату коммунальных услуг, содержание объектов недвижимого имущества и (или) особо ценного движимого имущества (аренду указанного имущества) в части имущества, используемого в процессе оказания государственной услуги)
</t>
  </si>
  <si>
    <t xml:space="preserve">Затраты на содержание объектов недвижимого имущества, а также затраты на аренду указанного имущества (за исключением затрат на оплату коммунальных услуг, содержание объектов недвижимого имущества и (или) особо ценного движимого имущества (аренду указанного имущества) в части имущества, используемого в процессе оказания государственной услуги)
</t>
  </si>
  <si>
    <t>Затраты на содержание объектов особо ценного движимого имущества, а также затраты на аренду указанного имущества  (за исключением затрат на оплату коммунальных услуг, содержание объектов недвижимого имущества и (или) особо ценного движимого имущества (аренду указанного имущества) в части имущества, используемого в процессе оказания государственной услуги)</t>
  </si>
  <si>
    <t>Затраты на приобретение услуг связи</t>
  </si>
  <si>
    <t>Транспортные услуги</t>
  </si>
  <si>
    <t>Затраты на оплату труда работников, которые не принимают непосредственного участия в оказании государственной услуги, включая административно-управленческий персонал, и начисления на выплаты по оплате труда, включая страховые взносы</t>
  </si>
  <si>
    <t>Прочие общехозяйственные нужды (Ремонт и ТО офисной и бытовой оргтехники, мебели, командировочные расходы, приобретение и сопровождение программных продуктов, уплата госпошлин, повышение квалификации, приобретение мебели, канц. и хоз. товаров, периодическ</t>
  </si>
  <si>
    <t>4</t>
  </si>
  <si>
    <t xml:space="preserve">Реализация дополнительных  общеразвивающих программ  </t>
  </si>
  <si>
    <t>человек</t>
  </si>
  <si>
    <t>804200О.99.0.ББ52АЖ48000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</si>
  <si>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</si>
  <si>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880900.О.99.0.БА99АА02000</t>
  </si>
  <si>
    <t xml:space="preserve">Психолого-педагогическое консультирование обучающихся, их родителей (законных представителей) и педагогических работников </t>
  </si>
  <si>
    <t>880900О.99.0.БА85АА01000</t>
  </si>
  <si>
    <t xml:space="preserve">Психолого-педагогическое консультирование обучающихся, их родителей (законных представителей) и педагогических работников (дошкольное образование)  </t>
  </si>
  <si>
    <t>853112.О.99.0.БВ21АА02003</t>
  </si>
  <si>
    <t xml:space="preserve">Психолого-педагогическое консультирование обучающихся, их родителей (законных представителей) и педагогических работников (начальное общее образование )  </t>
  </si>
  <si>
    <t>880900.О.99.0.БА85АА02000</t>
  </si>
  <si>
    <t xml:space="preserve">Психолого-педагогическое консультирование обучающихся, их родителей (законных представителей) и педагогических работников (основное общее образование )  </t>
  </si>
  <si>
    <t xml:space="preserve">Реализация дополнительных профессиональных программ повышения квалификации </t>
  </si>
  <si>
    <t>человеко-час</t>
  </si>
  <si>
    <t>804200.О.99.0.ББ60АБ39001</t>
  </si>
  <si>
    <t>Реализация дополнительных  общеразвивающих программ (художественная очная)</t>
  </si>
  <si>
    <t>804200О.99.0.ББ52АЕ76000</t>
  </si>
  <si>
    <t>Реализация дополнительных  общеразвивающих программ (художественная очная с применением дистанционных образовательных технологий)</t>
  </si>
  <si>
    <t>Реализация дополнительных  общеразвивающих программ (естественнонаучная очная с применением дистанционных образовательных технологий)</t>
  </si>
  <si>
    <t>804200О.99.0.ББ52АЕ29000</t>
  </si>
  <si>
    <t xml:space="preserve">Реализация основных общеобразовательных программ начального общего образования (очная форма) обучения
</t>
  </si>
  <si>
    <t>801012.О.99.0.БА81АА00001</t>
  </si>
  <si>
    <t>Реализация основных общеобразовательных программ основного общего образования (очная форма)</t>
  </si>
  <si>
    <t>802111.О.99.0.БА96АА00001</t>
  </si>
  <si>
    <t xml:space="preserve">Реализация основных общеобразовательных программ среднего общего образования (очная форма)
</t>
  </si>
  <si>
    <t>802112.О.99.0.ББ11АА00001</t>
  </si>
  <si>
    <t>Содержание детей</t>
  </si>
  <si>
    <t>единица</t>
  </si>
  <si>
    <t>552315О.99.0.БА.83АА04000</t>
  </si>
  <si>
    <t>559019О.99.0.БА.97АА01000</t>
  </si>
  <si>
    <t>559019О.99.0.ББ12АА01000</t>
  </si>
  <si>
    <t>851312Р.10.0.00780001001</t>
  </si>
  <si>
    <t>801012O.990.БА81АЭ92001</t>
  </si>
  <si>
    <t>Реализация основных общеобразовательных программ основного общего образования</t>
  </si>
  <si>
    <t>802111О.99.0.БА96АЮ58001</t>
  </si>
  <si>
    <t>Реализация основных общеобразовательных программ среднего общего образования</t>
  </si>
  <si>
    <t>802112О.99.0.ББ11АЮ58001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</si>
  <si>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 (15.02.01 Монтаж и техническая эксплуатация промышленного оборудования (по отраслям),  Основное общее образование, очная)   </t>
  </si>
  <si>
    <t>852101О.99.0.ББ28ЕЛ48000</t>
  </si>
  <si>
    <t>Реализация образовательных программ среднего профессионального образования - программ подготовки специалистов среднего звена (08.02.09  Монтаж, наладка и эксплуатация электрооборудования промышленных и гражданских зданий, Основное общее образование, очная)</t>
  </si>
  <si>
    <t>852101О.99.0.ББ28БЕ84000</t>
  </si>
  <si>
    <t>Реализация образовательных программ среднего профессионального образования - программ подготовки специалистов среднего звена (38.02.03 Операционная деятельность в логистике, Основное общее образование, очная)</t>
  </si>
  <si>
    <t>8520101О.99.0.ББ28СВ72000</t>
  </si>
  <si>
    <t>Реализация образовательных программ среднего профессионального образования - программ подготовки специалистов среднего звена (22.02.06 Сварочное производство,Основное общее образование, очная)</t>
  </si>
  <si>
    <t>852101О.99.0.ББ28ЛД40000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</si>
  <si>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(15.01.05 Сварщик (ручной и частично механизированной сварки (наплавки), Основное общее образование, очная)   </t>
  </si>
  <si>
    <t>852101О.99.0.ББ29ГЧ08000</t>
  </si>
  <si>
    <t>Реализация образовательных программ среднего профессионального образования - программ подготовки специалистов среднего звена (26.02.02 Судостроение, Основное общее образование, очная)</t>
  </si>
  <si>
    <t>852101.О.99.0.ББ28МЦ76000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</si>
  <si>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(26.01.01 Судостроитель-судоремонтник металлических судов, Основное общее образование, очная)</t>
  </si>
  <si>
    <t>852101О.99.0.ББ29ЛО28000</t>
  </si>
  <si>
    <t>Реализация образовательных программ среднего профессионального образования - программ подготовки специалистов среднего звена (13.02.03  Электрические станции, сети и системы, Среднее общее образование, очная)</t>
  </si>
  <si>
    <t>852101О.99.0.ББ28ДИ48000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</si>
  <si>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(13.01.10 Электромонтер по ремонту и обслуживанию электрооборудования (по отраслям), Основное общее образование, очная) </t>
  </si>
  <si>
    <t>852101О.99.0.ББ29ГЗ368000</t>
  </si>
  <si>
    <t>Реализация образовательных программ среднего профессионального образования - программ подготовки специалистов среднего звена (13.02.07  Электроснабжение (по отраслям),Основное общее образование, очная)</t>
  </si>
  <si>
    <t>852101О.99.0.ББ28ДС880000</t>
  </si>
  <si>
    <t xml:space="preserve"> Реализация образовательных программ среднего профессионального образования - программ подготовки специалистов среднего звена ( 21.02.05  Земельно-имущественные отношения,  Среднее общее образование, очная)   </t>
  </si>
  <si>
    <t>8525101О.99.0.ББ28ИТ44000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</si>
  <si>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(23.01.17  Мастер по ремонту и обслуживанию автомобилей,  Основное общее образование, очная)</t>
  </si>
  <si>
    <t>8525101О.99.0.ББ29ТГ04002</t>
  </si>
  <si>
    <t>Реализация образовательных программ среднего профессионального образования - программ подготовки специалистов среднего звена (15.02.10 Мехатроника и мобильная робототехника, Основное общее образование, очная)</t>
  </si>
  <si>
    <t>8520101О.99.0.ББ28ЧП00002</t>
  </si>
  <si>
    <t>804200О.99.0.ББ60АБ21001</t>
  </si>
  <si>
    <t>Реализация образовательных программ среднего профессионального образования - программ подготовки специалистов среднего звена (43.02.06 Сервис на транспорте ( по видам транспорта), Основное общее образование, очная)</t>
  </si>
  <si>
    <t xml:space="preserve">852101О.99.0.ББ28ТХ08000 </t>
  </si>
  <si>
    <t>Реализация образовательных программ среднего профессионального образования - программ подготовки специалистов среднего звена (08.02.05 Строительство и эксплуатация автомобильных дорогог и аэродромов, Основное общее образование, очная)</t>
  </si>
  <si>
    <t>852101О.99.0.ББ28АЭ20000</t>
  </si>
  <si>
    <t>Реализация образовательных программ среднего профессионального образования - программ подготовки специалистов среднего звена (23.02.03 Техническое обслуживание и ремонт автомобильного транспорта, Основное общее образование, очная)</t>
  </si>
  <si>
    <t>852101О.99.0.ББ28ЛР20000</t>
  </si>
  <si>
    <t xml:space="preserve"> Реализация образовательных программ среднего профессионального образования - программ подготовки специалистов среднего звена (23.02.07 Техническое обслуживание и ремонт двигателей, систем и агрегатов автомобилей, Основное общее образование, очная)</t>
  </si>
  <si>
    <t>852101О.99.0.ББ28ШГ28002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</si>
  <si>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(23.01.06 Машинист дорожных и строительных машин, Основное общее образование, очная)  </t>
  </si>
  <si>
    <t>852101О.99.0.ББ29КС80000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</si>
  <si>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(23.02.04 Техническая эксплуатация подъемно-транспортных, строительных, дорожных машин и оборудования (по отраслям),  Основное общее образование, очная) </t>
  </si>
  <si>
    <t>852101О.99.0.ББ28ЛТ36000</t>
  </si>
  <si>
    <t>Реализация образовательных программ среднего профессионального образования - программ подготовки специалистов среднего звена (22.02.03 Литейное производство черных и цветных металлов,Основное общее образование, очная)</t>
  </si>
  <si>
    <t>852101О.99.0ББ28КЭ92000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</si>
  <si>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( 15.01.33 Токарь на станках с числовым программным управлением,  Основное общее образование, очная)   </t>
  </si>
  <si>
    <t>852101О.99.0ББ29СШ84002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</si>
  <si>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(15.01.34 Фрезеровщик на станках с числовым программным управлением, Основное общее образование, очная)</t>
  </si>
  <si>
    <t>Реализация образовательных программ среднего профессионального образования - программ подготовки специалистов среднего звена (15.02.11 Техническая эксплуатация и обслуживание робототезированного оборудования, Основное общее образование, очная)</t>
  </si>
  <si>
    <t>852101О.99.0ББ28ЧС16002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</si>
  <si>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(15.01.36 Дефектоскопист, Основное общее образование, очная)</t>
  </si>
  <si>
    <t>Реализация образовательных программ среднего профессионального образования - программ подготовки специалистов среднего звена (15.02.16 Технология машиностроения, Основное общее образование, очная)</t>
  </si>
  <si>
    <t>852100О.99.0.БО84ЕН64000</t>
  </si>
  <si>
    <t>Реализация образовательных программ среднего профессионального образования - программ подготовки специалистов среднего звена (44.02.01 Дошкольное образование, Основное общее образование, очная)</t>
  </si>
  <si>
    <t>852101О.99.0.ББ28УЗ20000</t>
  </si>
  <si>
    <t>Реализация образовательных программ среднего профессионального образования - программ подготовки специалистов среднего звена (44.02.01  Дошкольное образование, Среднее общее образование, очная)</t>
  </si>
  <si>
    <t>1852101О.99.0.ББ28УЗ44000</t>
  </si>
  <si>
    <t>Реализация образовательных программ среднего профессионального образования - программ подготовки специалистов среднего звена (54.02.06  Изобразительное искусство и черчение, Основное общее образование, очная)</t>
  </si>
  <si>
    <t>852101О.99.0.ББ28ЦЗ44000</t>
  </si>
  <si>
    <t>Реализация образовательных программ среднего профессионального образования - программ подготовки специалистов среднего звена (44.02.02 Преподавание в начальных классах, Основное общее образование, очная)</t>
  </si>
  <si>
    <t>852101О.99.0.ББ28УК36000</t>
  </si>
  <si>
    <t>Реализация образовательных программ среднего профессионального образования - программ подготовки специалистов среднего звена (44.02.02 Преподавание в начальных классах, Среднее общее образование, очная)</t>
  </si>
  <si>
    <t>852101О.99.0.ББ28УК60000</t>
  </si>
  <si>
    <t>Реализация образовательных программ среднего профессионального образования - программ подготовки специалистов среднего звена (49.02.01 Физическая культура, Основное общее образование, очная)</t>
  </si>
  <si>
    <t>852101О.99.0.ББ28УЮ64000</t>
  </si>
  <si>
    <t>Реализация образовательных программ среднего профессионального образования - программ подготовки специалистов среднего звена (49.02.01 Физическая культура, Среднее общее образование, очная)</t>
  </si>
  <si>
    <t>852101.О.99.0.ББ28УЮ88000</t>
  </si>
  <si>
    <t>Реализация образовательных программ среднего профессионального образования - программ подготовки специалистов среднего звена (44.02.03. Педагогика дополнительного образования, Основное общее образование, очная)</t>
  </si>
  <si>
    <t>852101О.99.0.ББ28УМ52000</t>
  </si>
  <si>
    <t>Реализация основных профессиональных образовательных программ проффесионального обучения - программ профессиональной подготовки по профессиям рабочих, должностяь служащих</t>
  </si>
  <si>
    <t>804200О.99.0.ББ65АВ01000</t>
  </si>
  <si>
    <t>Реализация образовательных программ среднего профессионального образования - программ подготовки специалистов среднего звена (39.02.01 Социальная работа Среднее общее образование Очная)</t>
  </si>
  <si>
    <t>852101О.99.0.ББ28СР92000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</si>
  <si>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(08.02.04 Водоснабжение и водоотведение, Основное общее образование, очная)                                                </t>
  </si>
  <si>
    <t>852101О.99.0.ББ28АШ04000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</si>
  <si>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(08.02.07 Монтаж и эксплуатация внутренних сантехнических устройств, кондиционирования воздуха и вентиляции, Основное общее образование, очная)                                               </t>
  </si>
  <si>
    <t>852101.О.99.0.ББ28ББ52000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</si>
  <si>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(40.02.01 Право и организация социального обеспечения, Среднее общее образование, очная)                                           </t>
  </si>
  <si>
    <t>852101О.99.0.ББ28СЧ40000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</si>
  <si>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(13.02.02 Теплоснабжение и теплотехническое оборудование, Среднее общее образование, очная)                                                </t>
  </si>
  <si>
    <t>852101О.99.0.ББ28ДЖ32000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</si>
  <si>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(08.02.11 Управление, эксплуатация и обслуживание многоквартирного дома, Основное общее образование, очная)         </t>
  </si>
  <si>
    <t>852101О.99.0.ББ28БЛ16000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</si>
  <si>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(07.02.01  Архитектура,  Среднее общее образование, очная)   </t>
  </si>
  <si>
    <t>852101О.99.0.ББ28АН48000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</si>
  <si>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(08.01.25.Мастер отделочных строительных и декоративных работ, Основное общее образование, очная)   </t>
  </si>
  <si>
    <t>852101О.99.0.ББ29СС64002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</si>
  <si>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(29.01.29  Мастер столярного и мебельного производства,  Основное общее образование, очная)   </t>
  </si>
  <si>
    <t>852101О.99.0.ББ29НТ76000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</si>
  <si>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( 08.01.24 Мастер столярно-плотничных, паркетных и стекольных работ,  Основное общее образование, очная )   </t>
  </si>
  <si>
    <t>852101О.99.0.ББ29СР20002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</si>
  <si>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(21.02.15 Открытые горные работы,  Среднее общее образование, очная)   </t>
  </si>
  <si>
    <t>852101О.99.0.ББ28КМ04000</t>
  </si>
  <si>
    <t>Реализация образовательных программ среднего профессионального образования - программ подготовки специалистов среднего звена (10.02.05 Обеспечение информационной безопасности автоматизированных систем, Среднее общее образование, очная)</t>
  </si>
  <si>
    <t>852101.О.99.0.ББ28ЧГ44002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</si>
  <si>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(08.02.01 Строительство и эксплуатация зданий и сооружений,  Основное общее образование, очная)   </t>
  </si>
  <si>
    <t>852101О.99.0.ББ28АС56000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</si>
  <si>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(09.02.07. Информационные системы и программирование Основное общее образование Очная)   </t>
  </si>
  <si>
    <t>852101.О.99.0.ББ28РЮ88002</t>
  </si>
  <si>
    <t>Реализация образовательных программ среднего профессионального образования - программ подготовки специалистов среднего звена (09.02.07. Информационные системы и программирование, Среднее общее образование, очная)</t>
  </si>
  <si>
    <t>852101О.99.0.ББ28ЦЯ12002</t>
  </si>
  <si>
    <t>Реализация образовательных программ среднего профессионального образования - программ подготовки специалистов среднего звена (08.02.13 Монтаж и эксплуатация внутренних сантехнических устройств, кондиционирования воздуха и вентиляции, Основное общее образование, Очное)</t>
  </si>
  <si>
    <t>852101О.99.0.БО84БЕ84000</t>
  </si>
  <si>
    <t>Реализация образовательных программ среднего профессионального образования - программ подготовки специалистов среднего звена (08.02.14 Эксплуатация и обслуживание многоквартирного дома, Очная)</t>
  </si>
  <si>
    <t>852101О.99.0.БО84БИ00000</t>
  </si>
  <si>
    <t>Реализация образовательных программ среднего профессионального образования - программ подготовки специалистов среднего звена (40.02.04 Юриспруденция, Очная, Среднее общее образование)</t>
  </si>
  <si>
    <t>852101О.99.0.БО84СБ52000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</si>
  <si>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   ( 08.01.28 Мастер отделочных строительных и декоративных работ, Очная, Основное общее)</t>
  </si>
  <si>
    <t>852101О.99.0.БО83АХ88000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</si>
  <si>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   (08.01.27 Мастер общественных работ, Очная, Основное общее)</t>
  </si>
  <si>
    <t>852101О.99.0.БО83АУ72000</t>
  </si>
  <si>
    <t>Реализация образовательных программ среднего профессионального образования - программ подготовки специалистов среднего звена (43.02.14 Гостиничное дело, Основное общее образование, очная)</t>
  </si>
  <si>
    <t>852101О.99.0.ББ28ШЩ88002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</si>
  <si>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(35.01.06  Машинист машин по производству бумаги и картона,  Основное общее образование, очная) </t>
  </si>
  <si>
    <t>852101О.99.0.ББ29ОД16000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</si>
  <si>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(43.01.09 Повар, кондитер,  Основное общее образование, очная)   </t>
  </si>
  <si>
    <t>852101О.99.0.ББ29ТД48002</t>
  </si>
  <si>
    <t>Реализация образовательных программ среднего профессионального образования - программ подготовки специалистов среднего звена (43.02.15 Поварское и кондитерское дело,  Основное общее образование, очная)</t>
  </si>
  <si>
    <t>852101О.99.0.ББ28ШЯ04002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</si>
  <si>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(15.01.20 Слесарь по контрольно-измерительным приборам и автоматике, Основное общее, очная)</t>
  </si>
  <si>
    <t>852101О.99.0.ББ29ДР68000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</si>
  <si>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(19.02.10 Технология продукции общественного питания,  Основное общее образование, очная)   </t>
  </si>
  <si>
    <t>852101О.99.0.ББ28ЗЦ44000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</si>
  <si>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(38.01.02 Продавец, контролер- кассир,  Основное общее образование, очная)   </t>
  </si>
  <si>
    <t>852101О.99.0.ББ29ПН16000</t>
  </si>
  <si>
    <t xml:space="preserve">Реализация основных профессиональных образовательных программ проффесионального обучения - программ профессиональной подготовки по профессиям рабочих, должностяь служащих </t>
  </si>
  <si>
    <t>852101.О.99.0.ББ28ЦЮ90002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</si>
  <si>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(38.02.04  Коммерция (по отраслям), Основное общее образование, очная)   </t>
  </si>
  <si>
    <t>852101О.99.0.ББ28СД88000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</si>
  <si>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 (15.01.35 Мастер слесарных работ, Основное общее образование, очная)</t>
  </si>
  <si>
    <t>852101.О.99.0.ББ29СЮ72002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</si>
  <si>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(35.01.16 Рыбовод,  Основное общее образование, очная)      </t>
  </si>
  <si>
    <t>852101О.99.0.ББ29ОУ56000</t>
  </si>
  <si>
    <t>Реализация образовательных программ среднего профессионального образования - программ подготовки специалистов среднего звена (43.02.16 Туризм и гостеприимство, очное, основное общее образование)</t>
  </si>
  <si>
    <t>852101.О.99.0.БО84СХ72000</t>
  </si>
  <si>
    <t>Реализация дополнительных общеразвивающих программ</t>
  </si>
  <si>
    <t>804200О.99.0.ББ52АЖ24000</t>
  </si>
  <si>
    <t>880900О.99.0.БА85АА02000</t>
  </si>
  <si>
    <t>880900О.99.0.БА99АА02000</t>
  </si>
  <si>
    <t>880900О.99.0.ББ14АА02000</t>
  </si>
  <si>
    <t>853212О.99.0.БВ21АА02003</t>
  </si>
  <si>
    <t xml:space="preserve">Психолого-медико-педагогическое обследование детей                             </t>
  </si>
  <si>
    <t xml:space="preserve">880900.О.99.0.БА84АА02000 </t>
  </si>
  <si>
    <t xml:space="preserve">Психолого-медико-педагогическое обследование детей                               </t>
  </si>
  <si>
    <t>880900.О.99.0.БА98АА02000</t>
  </si>
  <si>
    <t xml:space="preserve">Психолого-медико-педагогическое обследование детей                          </t>
  </si>
  <si>
    <t>853212О.99.0.БВ20АА02001</t>
  </si>
  <si>
    <t>Реализация дополнительных общеразвивающих программ (техническая очная)</t>
  </si>
  <si>
    <t>804200О.99.0.ББ52АЕ04000</t>
  </si>
  <si>
    <t>Реализация дополнительных общеразвивающих программ  (техническая очная с применением дистанционных образовательных технологий)</t>
  </si>
  <si>
    <t>804200О.99.0.ББ52АЕ05000</t>
  </si>
  <si>
    <t>Реализация дополнительных общеразвивающих программ  (техническая очная с применением сетевой формы реализации)</t>
  </si>
  <si>
    <t>804200О.99.0.ББ52АЕ16000</t>
  </si>
  <si>
    <t>Реализация дополнительных  общеразвивающих программ  (естественнонаучная очная)</t>
  </si>
  <si>
    <t>804200О.99.0.ББ52АЕ28000</t>
  </si>
  <si>
    <t>Реализация дополнительных  общеразвивающих программ (естественнонаучная очная с применением сетевой формы реализации)</t>
  </si>
  <si>
    <t>Реализация дополнительных  общеразвивающих программ  (естественнонаучная заочная с применением дистанционных образовательных технологий)</t>
  </si>
  <si>
    <t>804200О.99.0.ББ52АЕ37000</t>
  </si>
  <si>
    <t>804200О.99.0.ББ52АЕ40000</t>
  </si>
  <si>
    <t>Реализация дополнительных  общеразвивающих программ (художественная очная с применением дистанционных образовательных технологий</t>
  </si>
  <si>
    <t>804200О.99.0.ББ52АЕ77000</t>
  </si>
  <si>
    <t>Реализация дополнительных  общеразвивающих программ (туристско-краеведческая очно-заочная с применением дистанционных образовательных технологий)</t>
  </si>
  <si>
    <t>804200О.99.0.ББ52АЖ05000</t>
  </si>
  <si>
    <t>Реализация дополнительных  общеразвивающих программ (туристско-краеведческая очная с применением сетевой формы реализации)</t>
  </si>
  <si>
    <t>804200О.99.0.ББ52АЖ12000</t>
  </si>
  <si>
    <t>Организация отдыха детей и молодежи</t>
  </si>
  <si>
    <t>920700О.99.0.АЗ22АА02001</t>
  </si>
  <si>
    <t>Реализация дополнительных образовательных программ по олимпийским видам спорта (Лыжные гонки. Этап начальной подготвки)</t>
  </si>
  <si>
    <t>854100О.99.0.БО52АА72001</t>
  </si>
  <si>
    <t>Реализация дополнительных образовательных программ по олимпийским видам спорта (Лыжные гонки. Учебно-тренировочный этап - этап спортивной специализации)</t>
  </si>
  <si>
    <t>854100О.99.0.БО52АА73001</t>
  </si>
  <si>
    <t>Реализация дополнительных образовательных программ по олимпийским видам спорта (Лыжные гонки. Этап совершенствования спортивного мастерства)</t>
  </si>
  <si>
    <t>854100О.99.0.БО52АА74001</t>
  </si>
  <si>
    <t>Реализация дополнительных образовательных программ по олимпийским видам спорта (Биатлон. Этап начальной подготвки)</t>
  </si>
  <si>
    <t>854100О.99.0.БО52АА64001</t>
  </si>
  <si>
    <t>Реализация дополнительных образовательных программ по олимпийским видам спорта (Биатлон. Учебно-тренировочный этап - этап спортивной специализации)</t>
  </si>
  <si>
    <t>854100О.99.0.БО52АА65001</t>
  </si>
  <si>
    <t>Реализация дополнительных образовательных программ по олимпийским видам спорта (Тхэквандо. Этап начальной подготвки)</t>
  </si>
  <si>
    <t>854100О.99.0.БО52АБ08001</t>
  </si>
  <si>
    <t>Реализация дополнительных образовательных программ по олимпийским видам спорта (Тхэквандо. Учебно-тренировочный этап - этап спортивной специализации)</t>
  </si>
  <si>
    <t>854100О.99.0.БО52АБ09001</t>
  </si>
  <si>
    <t>Реализация дополнительных образовательных программ по олимпийским видам спорта (Тхэквандо. Этап совершенствования спортивного мастерства)</t>
  </si>
  <si>
    <t>854100О.99.0.БО52АБ10001</t>
  </si>
  <si>
    <t>Реализация дополнительных образовательных программ по неолимпийским видам спорта  (Спортивный туризм. Этап начальной подготвки)</t>
  </si>
  <si>
    <t>854100О.99.0.БО53АГ09001</t>
  </si>
  <si>
    <t>Реализация дополнительных образовательных программ по неолимпийским видам спорта (Спортивный туризм. Учебно-тренировочный этап - этап спортивной специализации)</t>
  </si>
  <si>
    <t>Реализация дополнительных образовательных программ по спорту лиц с поражением ОДА (Плавание. Этап начальной подготвки)</t>
  </si>
  <si>
    <t>854100О.99.0.БП34АА68000</t>
  </si>
  <si>
    <t>Реализация дополнительных образовательных программ по спорту лиц с поражением ОДА (Плавание. Учебно-тренировочный этап - этап спортивной специализации)</t>
  </si>
  <si>
    <t>854100О.99.0.БП34АА69000</t>
  </si>
  <si>
    <t>Реализация дополнительных образовательных программ по спорту лиц с поражением ОДА (Спортивное ориентирование.  Этап начальной подготвки)</t>
  </si>
  <si>
    <t>854100О.99.0.БП34АА84000</t>
  </si>
  <si>
    <t>Реализация дополнительных образовательных программ по спорту лиц с поражением ОДА (Спортивное ориентирование.  Совершенствование спортивного мастерства)</t>
  </si>
  <si>
    <t>854100О.99.0.БП34АА86000</t>
  </si>
  <si>
    <t>Реализация дополнительных образовательных программ по спорту лиц с поражением ОДА (Настольный теннис. Учебно-тренировочный этап - этап спортивной специализации)</t>
  </si>
  <si>
    <t>854100О.99.0.БП34АА57000</t>
  </si>
  <si>
    <t>Реализация дополнительных образовательных программ по спорту лиц с поражением ОДА (Бочча. Учебно-тренировочный этап - этап спортивной специализации)</t>
  </si>
  <si>
    <t>854100О.99.0.БП34АА17000</t>
  </si>
  <si>
    <t>Реализация дополнительных образовательных программ по спорту лиц с поражением ОДА (Бочча. Этап начальной подготвки)</t>
  </si>
  <si>
    <t>854100О.99.0.БП34АА16000</t>
  </si>
  <si>
    <t>Реализация дополнительных образовательных программ по спорту лиц с интеллектуальными нарушениями (Плавание. Этап начальной подготовки )</t>
  </si>
  <si>
    <t>854100О.99.0.БП33АА60000</t>
  </si>
  <si>
    <t>Реализация дополнительных образовательных программ по спорту лиц с интеллектуальными нарушениями (Плавание. Учебно-тренировочный этап - этап спортивной специализации)</t>
  </si>
  <si>
    <t>854100О.99.0.БП33АА61000</t>
  </si>
  <si>
    <t>Реализация дополнительных образовательных программ спортивной подготовки по спорту глухих (Настольный теннис. Этап начальной подготовки)</t>
  </si>
  <si>
    <t>854100О.99.0.БП32АА72000</t>
  </si>
  <si>
    <t>Реализация дополнительных образовательных программ спортивной подготовки по спорту глухих (Настольный теннис. Учебно-тренировочный этап)</t>
  </si>
  <si>
    <t>854100О.99.0.БП32АА73000</t>
  </si>
  <si>
    <t>Реализация дополнительных образовательных программ спортивной подготовки по спорту глухих (Лыжные гонки. Учебно-тренировочный этап - этап спортивной специализации)</t>
  </si>
  <si>
    <t>854100О.99.0.БП32АА69000</t>
  </si>
  <si>
    <t>Реализация дополнительных общеразвивающих программ (физкультурно-спортивная, очная)</t>
  </si>
  <si>
    <t>чел/час</t>
  </si>
  <si>
    <t>804200О.99.0.ББ52А320000</t>
  </si>
  <si>
    <t>Реализация дополнительных профессиональных программ повышения квалификации</t>
  </si>
  <si>
    <t>Р.Г. Голубев</t>
  </si>
  <si>
    <t>"___" _________ 202    года</t>
  </si>
  <si>
    <t>Наименование государственного учреждения Республики Карелия</t>
  </si>
  <si>
    <t>на 2024 год</t>
  </si>
  <si>
    <t>на 2025 год</t>
  </si>
  <si>
    <t>на 2026 год</t>
  </si>
  <si>
    <t>Государственное бюджетное общеобразовательное учреждение Республики Карелия «Специальная (коррекционная) общеобразовательная школа – интернат №21»</t>
  </si>
  <si>
    <t>Государственное бюджетное образовательное учреждение дополнительного образования Республики Карелия "Ресурсный центр развития дополнительного образования"</t>
  </si>
  <si>
    <t>Государственное автономное учреждение Республики Карелия "Центр оценки качества образования"</t>
  </si>
  <si>
    <t>Государственное бюджетное профессиональное образовательное учреждение Республики Карелия "Костомукшский политехнический колледж"</t>
  </si>
  <si>
    <t>Государственное бюджетное профессиональное образовательное учреждение Республики Карелия "Петрозаводский лесотехнический техникум"</t>
  </si>
  <si>
    <t>Государственное автономное профессиональное образовательное учреждение Республики Карелия "Петрозаводский педагогический колледж"</t>
  </si>
  <si>
    <t>Государственное автономное профессиональное образовательное учреждение Республики Карелия "Сортавальский колледж"</t>
  </si>
  <si>
    <t>Государственное автономное профессиональное образовательное учреждение Республики Карелия "Северный колледж"</t>
  </si>
  <si>
    <t>Государственное автономное профессиональное образовательное учреждение Республики Карелия "Колледж технологии и предпринимательства"</t>
  </si>
  <si>
    <t>Государственное автономное профессиональное образовательное учреждение Республики Карелия "Петрозаводский автотранспортный техникум"</t>
  </si>
  <si>
    <t>Государственное автономное профессиональное образовательное учреждение Республики Карелия "Петрозаводский техникум городского хозяйства"</t>
  </si>
  <si>
    <t>Государственное бюджетное учреждение Республики Карелия "Республиканская спортивная школа олимпийского резерва"</t>
  </si>
  <si>
    <t xml:space="preserve">Министр образования и спорта                                                                         </t>
  </si>
  <si>
    <t>Значения нормативных затрат на выполнение государственных работ государственными учреждениями Республики Карелия, в отношении которых Министерство образования и спорта Республики Карелия осуществляет функции и полномочия учредителя</t>
  </si>
  <si>
    <t>Государственное бюджетное образовательное учреждение Республики Карелия для детей, нуждающихся в психолого-педагогической и медико-социальной помощи "Центр диагностики и консультирования"</t>
  </si>
  <si>
    <t>Наименование государственной услуги (государственной работы)</t>
  </si>
  <si>
    <t xml:space="preserve">Нормативные затраты на выполнение государственных работ, рублей  </t>
  </si>
  <si>
    <t xml:space="preserve"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 </t>
  </si>
  <si>
    <t xml:space="preserve">Методическое обеспечение образовательной деятельности </t>
  </si>
  <si>
    <t>Ведение информационных ресурсов и баз данных</t>
  </si>
  <si>
    <t xml:space="preserve">Организация проведения общественно-значимых мероприятий в сфере образования, науки и молодежной политики
</t>
  </si>
  <si>
    <t>Государственное бюджетное общеобразовательное учреждение Республики Карелия «Специальная (коррекционная) общеобразовательная школа – интернат №23»</t>
  </si>
  <si>
    <t xml:space="preserve">Ведение информационных ресурсов и баз данных </t>
  </si>
  <si>
    <t xml:space="preserve">Экспертиза программ, проектов </t>
  </si>
  <si>
    <t xml:space="preserve">Проведение аттестации педагогических  работников </t>
  </si>
  <si>
    <t>Информационно-технологическое обеспечение управления системой образования</t>
  </si>
  <si>
    <t>Оценка качества образования в части обеспечения проведения ГИА</t>
  </si>
  <si>
    <t>Оценка качества образования в части сопровождения процедуры государственной аккредитации образовательной деятельности образовательных организаций</t>
  </si>
  <si>
    <t xml:space="preserve">Оценка качества образования  в части направлений деятельности Управления государственного контроля (надзора) в сфере образования </t>
  </si>
  <si>
    <t>Cоздание и развитие информационных систем и компонентов информационно-телекоммуникационной системы инфраструктуры (ИКТИ)</t>
  </si>
  <si>
    <t>Организация и проведение олимпиад, конкурсов, мероприятий, направленных на выявление и развитие у обучающихся интелектуальных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</si>
  <si>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Государственное автономное учреждение Республики Карелия "Карельский региональный Центр молодежи"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</si>
  <si>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</si>
  <si>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</si>
  <si>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</si>
  <si>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</si>
  <si>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</si>
  <si>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Методическое обеспечение образовательной деятельности</t>
  </si>
  <si>
    <t>Содержание (эксплуатация) имущества, находящегося в государственной (муниципальной) собственности</t>
  </si>
  <si>
    <t>Организация и проведение официальных физкультурных (физкультурно-оздоровительных) мероприятий</t>
  </si>
  <si>
    <t>Государственное автономное учреждение Республики Карелия "Карельский региональный центр молодежи"</t>
  </si>
  <si>
    <t xml:space="preserve"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 </t>
  </si>
  <si>
    <t xml:space="preserve"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 </t>
  </si>
  <si>
    <t xml:space="preserve"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 </t>
  </si>
  <si>
    <t>Организация и обеспечение подготовки спортивного резерва</t>
  </si>
  <si>
    <t>Организация и проведение спортивно-оздоровительной работы по развитию физической культуры и спорта инвалидов, лиц с ограниченными возможностями здоровья</t>
  </si>
  <si>
    <t>Автономное учреждение Республики Карелия "Центр спортивной подготовки"</t>
  </si>
  <si>
    <t>Проведение тестирования выполнения нормативов испытаний (тестов) комплекса ГТО</t>
  </si>
  <si>
    <t>Организация и проведение официальных физкультурных (физкультурно-оздоровительных) мероприятий (региональные)</t>
  </si>
  <si>
    <t>Организация и проведение официальных спортивных мероприятий (региональные)</t>
  </si>
  <si>
    <t>Участие в организации  официальных спортивных мероприятиях межрегиональные</t>
  </si>
  <si>
    <t>Участие в организации  официальных спортивных мероприятиях (всероссийские)</t>
  </si>
  <si>
    <t>Участие в организации  официальных спортивных мероприятиях(международные)</t>
  </si>
  <si>
    <t>Организация мероприятий по подготовке спортивных сборных команд</t>
  </si>
  <si>
    <t>Обеспечение участия спортивных сборных команд в  спортивных соревнованиях</t>
  </si>
  <si>
    <t>Организация и обеспечение координации деятельности физкультурно-спортивных организаций по подготовке спортивного резерва</t>
  </si>
  <si>
    <t>Обеспечение доступа к открытым спортивным объектам для свободного пользования (Стадион)</t>
  </si>
  <si>
    <t xml:space="preserve">Обеспечение доступа к открытым спортивным объектам для свободного пользования (Спортивный комплекс)    </t>
  </si>
  <si>
    <t>Обеспечение доступа к закрытым спортивным объектам для свободного пользования в течение ограниченного времени (Спортивный комплекс)</t>
  </si>
  <si>
    <t>Обеспечение доступа к закрытым спортивным объектам для свободного пользования в течение ограниченного времени (Бассейн)</t>
  </si>
  <si>
    <t xml:space="preserve">       (наименование должности)                       (подпись)                         (расшифровка подписи)</t>
  </si>
  <si>
    <t xml:space="preserve">Наименование государственной услуги </t>
  </si>
  <si>
    <t xml:space="preserve">Нормативные затраты на оказание государственной услуги, рублей  </t>
  </si>
  <si>
    <t>Затраты на уплату налогов, в качестве объектов налогообложения  по которым признается имущество государственного учреждения, рублей</t>
  </si>
  <si>
    <t xml:space="preserve">Объем государственной услуги (государственной работы), установленный государственным заданием  </t>
  </si>
  <si>
    <t>Объем финансового обеспечения выполнения государственного задания, рублей</t>
  </si>
  <si>
    <t>Реализация основных общеобразовательных программ начального общего образования</t>
  </si>
  <si>
    <t xml:space="preserve">Реализация основных общеобразовательных программ начального общего образования (очная форма)
</t>
  </si>
  <si>
    <t>Реализация основных общеобразовательных программ основного общего образования(очная форма)</t>
  </si>
  <si>
    <t>Реализация основных общеобразовательных программ среднего общего образования(очная форма)</t>
  </si>
  <si>
    <t>Реализация основных общеобразовательных программ начального общего образования (очная форма)</t>
  </si>
  <si>
    <t>Реализация основных общеобразовательных программ среднего общего образования (очная форма)</t>
  </si>
  <si>
    <t>Реализация основных общеобразовательных программ начального общего образования (очная форма) обучения</t>
  </si>
  <si>
    <t xml:space="preserve">Психолого-педагогическое консультирование обучающихся, их родителей (законных представителей) и педагогических работников (начальное общее образование)  </t>
  </si>
  <si>
    <t xml:space="preserve">Психолого-педагогическое консультирование обучающихся, их родителей (законных представителей) и педагогических работников (среднее общее образование )  </t>
  </si>
  <si>
    <t>Реализация образовательных программ среднего профессионального образования - программ подготовки специалистов среднего звена (22.02.06 Сварочное производство, Основное общее образование, очная)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</si>
  <si>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(15.01.05 Сварщик (ручной и частично механизированной сварки (наплавки),  Основное общее образование, очная)   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</si>
  <si>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(26.02.02 Судостроние,  Основное общее образование, очная)   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</si>
  <si>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(26.01.01 Судостроитель судоремонтник металлических судов, Основное общее образование, очная)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</si>
  <si>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(13.01.10 Электромонтер по ремонту  и обслуживанию электрооборудования (по отраслям),  Основное общее образование, очная) </t>
  </si>
  <si>
    <t>Реализация образовательных программ среднего профессионального образования - программ подготовки специалистов среднего звена (13.02.07  Электроснабжение (по отраслям), Основное общее образование, очная)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</si>
  <si>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(21.02.05  Земельно-имущественные отношения,  Среднее общее образование, очная)   </t>
  </si>
  <si>
    <t>Реализация образовательных программ среднего профессионального образования - программ подготовки специалистов среднего звена (38.02.03 Операционная деятельность в логистике, Среднее общее образование, очная)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</si>
  <si>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</si>
  <si>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Реализация образовательных программ среднего профессионального образования - программ подготовки специалистов среднего звена (43.02.06 Сервис на транспорте (по видам транспорта), Основное общее образование, очная)</t>
  </si>
  <si>
    <t>Реализация образовательных программ среднего профессионального образования - программ подготовки специалистов среднего звена (23.02.03Техническое обслуживание и ремонт автомобильного транспорта,  Основное общее образование, очная)</t>
  </si>
  <si>
    <t>Реализация образовательных программ среднего профессионального образования - программ подготовки специалистов среднего звена (23.02.07 Техническое обслуживание и ремонт двигателей, систем и агрегатов автомобилей, Основное общее образование, очная)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</si>
  <si>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(23.01.06  Машинист дорожных и строительных машин,  Основное общее образование, очная)  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</si>
  <si>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(15.01.34 Фрезеровщик на станках с числовым программным управлением, Основное общее образование, очная)   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</si>
  <si>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(13.02.02  Теплоснабжение и теплотехническое оборудование, Среднее общее образование, очная)                                                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</si>
  <si>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(08.01.25.Мастер отделочных строительных и декоративных работ  Основное общее образование, очная)   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</si>
  <si>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(29.01.29  Мастер столярного и мебельного производства, Основное общее образование, очная)   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</si>
  <si>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(08.01.24. Мастер столярно-плотничных, паркетных и стекольных работ, Основное общее образование, очная )   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</si>
  <si>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(21.02.15 Открытые горные работы, Среднее общее образование, очная)   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</si>
  <si>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(10.02.05 Обеспечение информационной безопасности автоматизированных систем, Среднее общее образование, очная)    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</si>
  <si>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(08.02.01 Строительство и эксплуатация зданий и сооружений, Основное общее образование, очная)   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</si>
  <si>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(09.02.07. Информационные системы и программирование, Среднее общее образование, очная)         </t>
  </si>
  <si>
    <t xml:space="preserve"> Реализация образовательных программ среднего профессионального образования - программ подготовки специалистов среднего звена (43.02.14  Гостиничный дело,  Среднее общее образование, очная)</t>
  </si>
  <si>
    <t>Реализация образовательных программ среднего профессионального образования - программ подготовки специалистов среднего звена (43.02.14  Гостиничный дело,  Основное общее образование, очная)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</si>
  <si>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(43.01.02 Парикмахер, Основное общее образование, очная)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</si>
  <si>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(19.01.04 Пекарь,  Основное общее образование, очная)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</si>
  <si>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(43.01.09 Повар, кондитер, Среднее общее образование, очная)   </t>
  </si>
  <si>
    <t>Реализация образовательных программ среднего профессионального образования - программ подготовки специалистов среднего звена (43.02.15 Поварское и кондитерское дело, Среднее общее образование, очная)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</si>
  <si>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(29.01.07 Портной, Основное общее образование, очная)</t>
  </si>
  <si>
    <t>Реализация образовательных программ среднего профессионального образования - программ подготовки специалистов среднего звена (43.02.13 Технология парикмахерского искусства,  Основное общее образование, очная)</t>
  </si>
  <si>
    <t>Реализация образовательных программ среднего профессионального образования - программ подготовки специалистов среднего звена (38.02.05 Товароведение и экспертиза качества потребительских товаров, Основное общее образование, очная)</t>
  </si>
  <si>
    <t>Реализация образовательных программ среднего профессионального образования - программ подготовки специалистов среднего звена (43.02.14 Гостиничный дело, Основное общее образование, очная)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</si>
  <si>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(15.01.20 Слесарь по контрольно-измерительным приборам и автоматике,  Основное общее образование, очная)      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</si>
  <si>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(19.02.10 Технология продукции общественного питания, Основное общее образование, очная)   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</si>
  <si>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(13.01.10 Электромонтер по ремонту  и обслуживанию электрооборудования (по отраслям),  Основное общее образование, очная ) 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</si>
  <si>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(38.02.04  Коммерция (по отраслям),  Основное общее образование, очная)   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</si>
  <si>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(35.01.13 Тракторист-машинист сельскохозяйственного производства,  Основное общее образование, очная)   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</si>
  <si>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(09.01.03 Мастер по обработке цифровой информации,  Основное общее образование, очная)   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</si>
  <si>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(23.01.08 Слесарь по ремонту строительных машин,  Основное общее образование, очная)   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</si>
  <si>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(21.01.08  Машинист на открытых горных работах, Основное общее образование, очная)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</si>
  <si>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(21.02.18 Обогащение полезных ископаемых,  Основное общее образование, очная)  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</si>
  <si>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(21.01.10 Ремонтник горного оборудования,  Основное общее образование, очная)   </t>
  </si>
  <si>
    <t>Реализация образовательных программ среднего профессионального образования - программ подготовки специалистов среднего звена ( 13.02.11 Техническая эксплуатация и обслуживание электрического и электромеханического оборудования (по отраслям),  Основное общее образование, очная)</t>
  </si>
  <si>
    <t>Реализация образовательных программ среднего профессионального образования - программ подготовки специалистов среднего звена (39.02.01 Социальная работа Основное общее образование Очная)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</si>
  <si>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(21.02.15 Открытые горные работы,  Основное общее образование, очная)   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</si>
  <si>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(21.01.16 Обогатитель полезных ископаемых,  Основное общее образование, очная)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</si>
  <si>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(35.02.01 Лесное и лесопарковое хозяйство,  Основное общее образование, очная) 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</si>
  <si>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(15.01.09  Машинист лесозаготовительных  и трелевочных машин,  Основное общее образование, очная)   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</si>
  <si>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(20.02.04  Пожарная безопасность,  Основное общее образование, очная) 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</si>
  <si>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(35.02.12  Садово-парковое и ландшафтное строительство,  Основное общее образование, очная) </t>
  </si>
  <si>
    <t>Реализация образовательных программ среднего профессионального образования - программ подготовки специалистов среднего звена (13.02.11 Техническая эксплуатация и обслуживание электрического и электромеханического оборудования (по отраслям), Основное общее образование, очная)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</si>
  <si>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(15.01.20 Слесарь по контрольно-измерительным приборам)</t>
  </si>
  <si>
    <t>Реализация образовательных программ среднего профессионального образования - программ подготовки специалистов среднего звена (35.02.03 Технология деревообработки,  Основное общее образование, очная)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</si>
  <si>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(35.02.02 Технология лесозаготовок,  Основное общее образование, очная) 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</si>
  <si>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(43.01.09 Повар, кондитер, Основное общее образование, очная)   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</si>
  <si>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(35.02.04 Технология комплексной переработки древесины,  Основное общее образование, очная)   </t>
  </si>
  <si>
    <t>Реализация образовательных программ среднего профессионального образования - программ подготовки специалистов среднего звена (20.02.03. Природоохранное обустройство территорий, Основное общее образование, очная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</si>
  <si>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(15.02.12 Монтаж, техническое обслуживание и ремонт промышленного оборудования (по отраслям),  Основное общее образование, очная)   </t>
  </si>
  <si>
    <t>Реализация дополнительных образовательных программ по олимпийским видам спорта (Лыжные гонки. Этап начальной подготовки)</t>
  </si>
  <si>
    <t xml:space="preserve">Проведение аттестации педагогических работников </t>
  </si>
  <si>
    <t>Объем финансового обеспечения выполнения государственного задания государственными учреждениями Республики Карелия, в отношении которых Министерство образования и спорта Республики Карелия осуществляет функции и полномочия учредителя, на 2024 год и на плановый период 2025 и 2026 годов</t>
  </si>
  <si>
    <t xml:space="preserve">Нормативные затраты на оказание государственной услуги (выполнение государственной работы), рублей  </t>
  </si>
  <si>
    <t>3а</t>
  </si>
  <si>
    <t xml:space="preserve">Итого по государственному учреждению </t>
  </si>
  <si>
    <t>Организация проведения общественно-значимых мероприятий в сфере образования, науки и молодежной политики</t>
  </si>
  <si>
    <t>Реализация дополнительных образовательных программ по олимпийским видам спорта (Биатлон. Этап начальной подготовки)</t>
  </si>
  <si>
    <t>Реализация дополнительных образовательных программ по олимпийским видам спорта (Тхэквандо. Этап начальной подготовки)</t>
  </si>
  <si>
    <t>Реализация дополнительных образовательных программ по неолимпийским видам спорта  (Спортивный туризм. Этап начальной подготовки)</t>
  </si>
  <si>
    <t>Реализация дополнительных образовательных программ по спорту лиц с поражением ОДА (Спортивное ориентирование.  Этап начальной подготовки)</t>
  </si>
  <si>
    <t>Реализация дополнительных образовательных программ по спорту лиц с поражением ОДА (Бочча. Этап начальной подготовки)</t>
  </si>
  <si>
    <t>Р.Г.Голубев</t>
  </si>
  <si>
    <t>"___" __________ 2022 года</t>
  </si>
  <si>
    <t>на 2023 год</t>
  </si>
  <si>
    <t xml:space="preserve"> 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</si>
  <si>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Организация  и проведение спортивно-оздоровительной работы по развитию физической культуры и спорта инвалидов, лиц с ограниченными возможностями здоровья</t>
  </si>
  <si>
    <t>Объем финансового обеспечения выполнения государственного задания государственными учреждениями Республики Карелия, в отношении которых Министерство образования и спорта Республики Карелия осуществляет функции и полномочия учредителя, на 2023 год и на плановый период 2024 и 2025 годов</t>
  </si>
  <si>
    <t>Реализация дополнительных  общеразвивающих программ (туристско-краеведская очная с применением сетевой формы реализации)</t>
  </si>
  <si>
    <t>Реализация дополнительных  общеразвивающих программ (естественнонаучная очно-заочная с применением дистанционных образовательных технологий)</t>
  </si>
  <si>
    <t>Реализация основных общеобразовательных программ начального общего образования (на дому)</t>
  </si>
  <si>
    <t>Реализация основных общеобразовательных программ основного общего образования (на дому)</t>
  </si>
  <si>
    <t>Реализация основных общеобразовательных программ среднего общего образования (на дому)</t>
  </si>
  <si>
    <t>Реализация дополнительных  общеразвивающих программ  социально-педагогическая очная форма)</t>
  </si>
  <si>
    <t xml:space="preserve">Психолого-педагогическое консультирование обучающихся, их родителей (законных представителей) и педагогических работников (дошкольное образование) </t>
  </si>
  <si>
    <t xml:space="preserve">Психолого-медико-педагогическое обследование детей                                    (дошкольное образование) </t>
  </si>
  <si>
    <t xml:space="preserve">Психолого-медико-педагогическое обследование детей                                    (начальное общее образование) </t>
  </si>
  <si>
    <t xml:space="preserve">Психолого-медико-педагогическое обследование детей                                    (основное общее образование) 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</si>
  <si>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(15.01.25 Станочник (металлообработка) Основное общее образование, очная)</t>
  </si>
  <si>
    <t>Реализация образовательных программ среднего профессионального образования - программ подготовки специалистов среднего звена (15.02.08  Технология машиностроения, Основное общее образование, очная)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</si>
  <si>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(23.01.03 Автомеханик,  Основное общее образование, очная)</t>
  </si>
  <si>
    <t>Реализация основных профессиональных образовательных программ проффесионального обучения - программ профессиональной подготовки по профессиям рабочих, должностяь служащих (для обучающихся с ОВЗ)</t>
  </si>
  <si>
    <t>Реализация образовательных программ среднего профессионального образования - программ подготовки специалистов среднего звена (23.02.03 Техническое обслуживание и ремонт автомобильного транспорта, Среднее общее образование, очная)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</si>
  <si>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(10.02.01 Организация и технология защиты информации Среднее общее образование Очная)         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</si>
  <si>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(43.01.01 Официант, бармен, Среднее общее образование, очная)   </t>
  </si>
  <si>
    <t>Реализация образовательных программ среднего профессионального образования - программ подготовки специалистов среднего звена (09.02.05 Прикладная информатика, Основное общее образование, очная)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</si>
  <si>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(08.01.14  Монтажник санитарно-технических, вентиляционных систем и оборудования,  Основное общее образование, очная)   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</si>
  <si>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(35.01.23 Хозяйка(ин) усадьбы, Основное общее образование, очная)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</si>
  <si>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(36.02.01  Ветеринария, Основное общее образование, очная)   </t>
  </si>
  <si>
    <t>Реализация образовательных программ среднего профессионального образования - программ подготовки специалистов среднего звена (09.02.04 Информационные системы (по отраслям), Основное общее образование, очная)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</si>
  <si>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(43.01.09 Повар, кондитер, Основное общее образование, очная)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</si>
  <si>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(43.02.10 Туризм,  Основное общее образование, очная)  </t>
  </si>
  <si>
    <t>Реализация образовательных программ среднего профессионального образования - программ подготовки специалистов среднего звена (35.02.16 Эксплуатация и ремонт сельскохозяйственной техники и оборудования, Основное общее образование, очная)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</si>
  <si>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(35.02.08 Электрификация и автоматизация сельского хозяйства,  Основное общее образование, очная)   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</si>
  <si>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(19.01.17 Повар, кондитер,  Основное общее образование, очная)   </t>
  </si>
  <si>
    <t>Реализация образовательных программ среднего профессионального образования - программ подготовки специалистов среднего звена (35.02.15 Кинология, Основное общее образование, очная)</t>
  </si>
  <si>
    <t>Реализация образовательных программ среднего профессионального образования - программ подготовки специалистов среднего звена (08.02.11 Управление, эксплуатация и обслуживание многоквартирного жилого дома, Основное общее образование, очная)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</si>
  <si>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(09.02.07. Информационные системы и программирование Основное общее образование Очная)         </t>
  </si>
  <si>
    <t>Спортивная подготовка по олимпийским видам спорта Лыжные гонки  Этап начальной подготовки</t>
  </si>
  <si>
    <t>Спортивная подготовка по олимпийским видам спорта Лыжные гонки Тренировочный этап</t>
  </si>
  <si>
    <t>Спортивная подготовка по олимпийским видам спорта Лыжные гонки Этап совершествования спортивного мастерства</t>
  </si>
  <si>
    <t>Спортивная подготовка по олимпийским видам спорта Лыжные гонки Этап высшего спортивного мастерства</t>
  </si>
  <si>
    <t>Спортивная подготовка по олимпийским видам спорта Биатлон Этап начальной подготовки</t>
  </si>
  <si>
    <t>Спортивная подготовка по олимпийским видам спорта Биатлон Тренировочный этап</t>
  </si>
  <si>
    <t>Спортивная подготовка по олимпийским видам спорта Биатлон Этап совершествования спортивного мастерства</t>
  </si>
  <si>
    <t>Спортивная подготовка по олимпийским видам спорта тхеквондо  Этап начальной подготовки</t>
  </si>
  <si>
    <t>Спортивная подготовка по олимпийским видам спорта Тхеквондо Тренировочный этап</t>
  </si>
  <si>
    <t>Спортивная подготовка по олимпийским видам спорта Тхеквондо Этап совершествования спортивного мастерства</t>
  </si>
  <si>
    <t>Спортивная подготовка по олимпийским видам спорта Тхеквондо Этап высшего спортивного мастерства</t>
  </si>
  <si>
    <t>Спортивная подготовка по неолимпийским видам спорта Спортивный туризм  Этап начальной подготовки</t>
  </si>
  <si>
    <t>Спортивная подготовка по неолимпийским видам спорта Спортивный туризм  Тренировочный этап</t>
  </si>
  <si>
    <t>Спортивная подготовка по спорту лиц с поражением опорно-двигательного аппарата Плавание  этап начальной подготовки</t>
  </si>
  <si>
    <t>Спортивная подготовка по спорту лиц с поражением опорно-двигательного аппарата Плавание Тренировочный этап</t>
  </si>
  <si>
    <t>Спортивная подготовка по спорту лиц с поражением опорно-двигательного аппарата Спортивное ориентирование  Этап начальной подготовки</t>
  </si>
  <si>
    <t xml:space="preserve">Спортивная подготовка по спорту лиц с поражением опорно-двигательного аппарата Спортивное ориентирование  Тренировочный  Этап </t>
  </si>
  <si>
    <t>Спортивная подготовка по спорту лиц с поражением опорно-двигательного аппарата Спортивное ориентирование  Этап совершествования спортивного мастерства</t>
  </si>
  <si>
    <t>Спортивная подготовка по спорту лиц с поражением опорно-двигательного аппарата Настольный теннис Тренировочный этап</t>
  </si>
  <si>
    <t>Спортивная подготовка по спорту лиц с поражением опорно-двигательного аппарата Настольный теннис Этап совершествования спортивного мастерства</t>
  </si>
  <si>
    <t xml:space="preserve">Спортивная подготовка по спорту лиц с поражением опорно-двигательного аппарата Бочча,Тренировочный  Этап </t>
  </si>
  <si>
    <t>Спортивная подготовка по спорту лиц с поражением опорно-двигательного аппарата Бочча, Этап начальной подготовки</t>
  </si>
  <si>
    <t>Спортивная подготовка по спорту лиц с интеллектуальными нарушениями Лыжные гонки Тренировочный этап</t>
  </si>
  <si>
    <t>Спортивная подготовка по спорту лиц с интеллектуальными нарушениями Плавание этап начальной подготовки</t>
  </si>
  <si>
    <t>Спортивная подготовка по спорту лиц с интеллектуальными нарушениями Плавание Тренировочный этап</t>
  </si>
  <si>
    <t>Спортивная подготовка по спорту лиц с интеллектуальными нарушениями Настольный теннис Тренировочный этап</t>
  </si>
  <si>
    <t>Спортивная подготовка по спорту глухих Настольный теннис Этап начальной подготовки</t>
  </si>
  <si>
    <t>Спортивная подготовка по спорту глухих Настольный теннис Тренировочный этап</t>
  </si>
  <si>
    <t>Спортивная подготовка по спорту глухих Плавание Тренировочный этап</t>
  </si>
  <si>
    <t>Спортивная подготовка по спорту глухих лыжные гонки Тренировочный этап</t>
  </si>
  <si>
    <t xml:space="preserve">Министра образования и спорта                                                                         </t>
  </si>
  <si>
    <t>Значения нормативных затрат на оказание государственных услуг государственными учреждениями Республики Карелия, в отношении которых Министерство образования и спорта Республики Карелия осуществляет функции и полномочия учредителя, на 2023 год и на плановый период 2024 и 2025 годов</t>
  </si>
  <si>
    <t>Реализация дополнительных общеразвивающих программ (техническая очная с применением дистанционных образовательных технологий)</t>
  </si>
  <si>
    <t>Реализация дополнительных общеразвивающих программ (техническая очная с применением сетевой формы реализации)</t>
  </si>
  <si>
    <t>Реализация дополнительных  общеразвивающих программ (туристско-краеведская очно-заочная с применением сетевой формы реализации)</t>
  </si>
  <si>
    <t>Реализация дополнительных  общеразвивающих программ (естественнонаучная очная)</t>
  </si>
  <si>
    <t>Реализация дополнительных  общеразвивающих программ  (естественнонаучная очно-заочная с применением дистанционных образовательных технологий)</t>
  </si>
  <si>
    <t>Реализация дополнительных  общеразвивающих программ (социально-педагогическая очная форма)</t>
  </si>
  <si>
    <t>Психолого-педагогическое консультирование обучающихся, их родителей (законных представителей) и педагогических работников (начальное общее образование)</t>
  </si>
  <si>
    <t>Психолого-педагогическое консультирование обучающихся, их родителей (законных представителей) и педагогических работников (основное общее образование)</t>
  </si>
  <si>
    <t>Психолого-педагогическое консультирование обучающихся, их родителей (законных представителей) и педагогических работников (среднее общее образование)</t>
  </si>
  <si>
    <t>Психолого-медико-педагогическое обследование детей (дошкольное образование)</t>
  </si>
  <si>
    <t>Психолого-медико-педагогическое обследование детей (начальное общее образование)</t>
  </si>
  <si>
    <t>Психолого-медико-педагогическое обследование детей                                    (основное общее образование)</t>
  </si>
  <si>
    <t>Коррекционно-развивающая, компенсирующая и логопедическая помощь обучающимся                       (дошкольное образование)</t>
  </si>
  <si>
    <t>Коррекционно-развивающая, компенсирующая и логопедическая помощь обучающимся                        (начальное общее образование)</t>
  </si>
  <si>
    <t>Коррекционно-развивающая, компенсирующая и логопедическая помощь обучающимся                           (основное общее образование)</t>
  </si>
  <si>
    <t>Коррекционно-развивающая, компенсирующая и логопедическая помощь обучающимся                                  (среднее общее образование)</t>
  </si>
  <si>
    <t>Реализация образовательных программ среднего профессионального образования - программ подготовки специалистов среднего звена (08.02.09  Монтаж, наладка и эксплуатация электрооборудования промышленных и гражданских зданий, Среднее общее образование, очная)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</si>
  <si>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(23.01.17 Мастер по ремонту и обслуживанию автомобилей, Среднее общее образование, очная)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</si>
  <si>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(38.01.02 Продавец, контролер- кассир, Основное общее образование, очная)   </t>
  </si>
  <si>
    <t>"___" декабря 2022 года</t>
  </si>
  <si>
    <t>в том числе</t>
  </si>
  <si>
    <t xml:space="preserve">затраты на оплату труда с начислениями на выплаты по оплате труда работников, непосредственно связанных с оказанием государственной услуги, рублей  </t>
  </si>
  <si>
    <t xml:space="preserve">затраты на коммунальные услуги и содержание объектов недвижимого имущества, необходимого для выполнения государственного задания, рублей  </t>
  </si>
  <si>
    <t>801012.О.99.0.БА81АЭ92001</t>
  </si>
  <si>
    <t xml:space="preserve">Реализация основных общеобразовательных программ начального общего образования </t>
  </si>
  <si>
    <t>802111.О.99.0.БА96АЮ58001</t>
  </si>
  <si>
    <t>802112.О.99.0.ББ11АЮ58001</t>
  </si>
  <si>
    <t>851312.Р.10.0.00780002001</t>
  </si>
  <si>
    <t>801012.О.99.0.БА81АА24001</t>
  </si>
  <si>
    <t xml:space="preserve">Реализация основных общеобразовательных программ начального общего образования (на дому)
</t>
  </si>
  <si>
    <t>802111.О.99.0.БА96АА25001</t>
  </si>
  <si>
    <t>802112.О.99.0.ББ11АА25001</t>
  </si>
  <si>
    <t xml:space="preserve">Реализация основных общеобразовательных программ среднего общего образования (на дому)
</t>
  </si>
  <si>
    <t>552315.О.99.0.БА83АА04000</t>
  </si>
  <si>
    <t>880900.О.99.0.БА85АА01000</t>
  </si>
  <si>
    <t>852101.О.99.0.ББ28ИТ44000</t>
  </si>
  <si>
    <t>852101О.99.0.ББ28РР60000</t>
  </si>
  <si>
    <t>852101О.99.0.ББ28ПО36000</t>
  </si>
  <si>
    <t xml:space="preserve"> 852101О.99.0.ББ29ТГ04002</t>
  </si>
  <si>
    <t xml:space="preserve"> 852101О.99.0.ББ29КС80000</t>
  </si>
  <si>
    <t>852101О.99.0.ББ29ГЯ84000</t>
  </si>
  <si>
    <t>852101О.99.0.ББ29ИЗ36000</t>
  </si>
  <si>
    <t>852101.О.99.0.ББ28ЕЛ48000</t>
  </si>
  <si>
    <t>852101.О.99.0.ББ28БЕ84000</t>
  </si>
  <si>
    <t>852101О.99.0.ББ29АЩ00000</t>
  </si>
  <si>
    <t>852101О.99.0.ББ28КТ28000</t>
  </si>
  <si>
    <t>852101.О.99.0.ББ28СВ72000</t>
  </si>
  <si>
    <t>852101.О.99.0.ББ28БХ96000</t>
  </si>
  <si>
    <t>852101О.99.0.ББ29ПШ68000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</si>
  <si>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(119.01.04 Пекарь,  Основное общее образование, очная)</t>
  </si>
  <si>
    <t>852101О.99.0.ББ29ЗА80000</t>
  </si>
  <si>
    <t>852101.О.99.0.ББ29ТД64002</t>
  </si>
  <si>
    <t>852101О.99.0.ББ29ЗФ52000</t>
  </si>
  <si>
    <t>Реализация образовательных программ среднего профессионального образования - программ подготовки специалистов среднего звена (43.02.15 Поварское и кондитерское дело,  Среднее общее образование, очная)</t>
  </si>
  <si>
    <t>852101О.99.0.ББ28ШЯ28002</t>
  </si>
  <si>
    <t>852101О.99.0.ББ28ИД24000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</si>
  <si>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( 29.01.07 Портной,  Основное общее образование, очная)</t>
  </si>
  <si>
    <t>852101О.99.0.ББ29МП08000</t>
  </si>
  <si>
    <t>Реализация образовательных программ среднего профессионального образования - программ подготовки специалистов среднего звена (09.02.05 Прикладная информатика (по отраслям), Основное общее образование, очная)</t>
  </si>
  <si>
    <t>852101О.99.0.ББ28БШ12000</t>
  </si>
  <si>
    <t>852101.О.99.0.ББ28ИВ08000</t>
  </si>
  <si>
    <t>Человеко-час</t>
  </si>
  <si>
    <t>804200.О.99.0.ББ65АВ01000</t>
  </si>
  <si>
    <t>852101О.99.0.ББ29ИЛ24000</t>
  </si>
  <si>
    <t>852101О.99.0.ББ28РК12000</t>
  </si>
  <si>
    <t>852101.О.99.0.ББ28ЛД40000</t>
  </si>
  <si>
    <t>852101О.99.0.ББ28ТХ08000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</si>
  <si>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(15.01.20 Слесарь по контрольно-измерительным приборам, Основное общее образование, Очная)      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</si>
  <si>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(15.01.25 Станочник (металлообработка), Основное общее образование, очная)</t>
  </si>
  <si>
    <t xml:space="preserve"> 852101О.99.0.ББ29ДЧ88000</t>
  </si>
  <si>
    <t>852101.О.99.0.ББ28АЭ20000</t>
  </si>
  <si>
    <t>Реализация образовательных программ среднего профессионального образования - программ подготовки специалистов среднего звена (13.02.11 Техническая эксплуатация и обслуживание электрического и электромеханического оборудования (по отраслям),  Основное общее образование, очная)</t>
  </si>
  <si>
    <t>852101О.99.0.ББ28ДЭ52000</t>
  </si>
  <si>
    <t>852101.О.99.0.ББ28ЛТ36000</t>
  </si>
  <si>
    <t>852101.О.99.0.ББ28ЛР20000</t>
  </si>
  <si>
    <t>852101.О.99.0.ББ28ЛР44000</t>
  </si>
  <si>
    <t>852101.О.99.0.ББ28ШГ28002</t>
  </si>
  <si>
    <t>852101О.99.0.ББ28ПТ68000</t>
  </si>
  <si>
    <t>852101О.99.0.ББ28ПФ84000</t>
  </si>
  <si>
    <t>852101О.99.0.ББ28ПР52000</t>
  </si>
  <si>
    <t>852101.О.99.0.ББ28ЕЭ60000</t>
  </si>
  <si>
    <t>852101О.99.0.ББ28ШЧ72002</t>
  </si>
  <si>
    <t>852101О.99.0.ББ28СЗ04000</t>
  </si>
  <si>
    <t>852101О.99.0.ББ29ОП24000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</si>
  <si>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(43.02.10 Туризм, Основное общее образование, очная)  </t>
  </si>
  <si>
    <t>852101О.99.0.ББ28УА72000</t>
  </si>
  <si>
    <t>1 852101О990ББ29ПА64000</t>
  </si>
  <si>
    <t>852101О.99.0.ББ28ШУ40002</t>
  </si>
  <si>
    <t>852101О.99.0.ББ28РА48000</t>
  </si>
  <si>
    <t>852101.О.99.0.ББ28ДИ48000</t>
  </si>
  <si>
    <t>852101О.99.0.ББ29ГЗ68000</t>
  </si>
  <si>
    <t>852101.О.99.0.ББ28ДС88000</t>
  </si>
  <si>
    <t>852101.О.99.0.ББ28КЭ92000</t>
  </si>
  <si>
    <t>852101.О.99.0.ББ29СШ84002</t>
  </si>
  <si>
    <t>852101.О.99.0.ББ28СР92000</t>
  </si>
  <si>
    <t>11.Д56.0 Реализация образовательных программ среднего профессионального образования - программ подготовки специалистов среднего звена (39.02.01 Социальная работа Основное общее образование Очная)</t>
  </si>
  <si>
    <t>852101.О.99.0.ББ28СР68000</t>
  </si>
  <si>
    <t>852101.О.99.0.ББ28БЯ68000</t>
  </si>
  <si>
    <t>852101.О.99.0.ББ28ЦЮ88002</t>
  </si>
  <si>
    <t>852101.О.99.0.ББ29КФ68000</t>
  </si>
  <si>
    <t>852101.О.99.0.ББ29ИУ88000</t>
  </si>
  <si>
    <t>852101.О.99.0.ББ28ЧП00002</t>
  </si>
  <si>
    <t>852101.О.99.0.ББ29СЭ28002</t>
  </si>
  <si>
    <t>852101.О.99.0.ББ28КЛ80000</t>
  </si>
  <si>
    <t>852101.О.99.0.ББ28ЧУ32002</t>
  </si>
  <si>
    <t>Реализация образовательных программ среднего профессионального образования - программ подготовки специалистов среднего звена (43.02.14 Гостиничное дело, Среднее общее образование, очная)</t>
  </si>
  <si>
    <t>852101.О.99.0.ББ28ШЭ12002</t>
  </si>
  <si>
    <t>852101.О.99.0.ББ29ПЧ40000</t>
  </si>
  <si>
    <t>852101.О.99.0.ББ29БП72000</t>
  </si>
  <si>
    <t>931900.O.99.0.БВ27АБ15001</t>
  </si>
  <si>
    <t>931900.O.99.0.БВ27АБ16001</t>
  </si>
  <si>
    <t>931900.O.99.0.БВ27АБ17001</t>
  </si>
  <si>
    <t>931900.O.99.0.БВ27АБ18001</t>
  </si>
  <si>
    <t>931900.O.99.0.БВ27АА15001</t>
  </si>
  <si>
    <t>931900.O.99.0.БВ27АА16001</t>
  </si>
  <si>
    <t>931900.O.99.0.БВ27АА17001</t>
  </si>
  <si>
    <t>931900О.99.0.БВ27АВ10001</t>
  </si>
  <si>
    <t>931900О.99.0.БВ27АВ11001</t>
  </si>
  <si>
    <t>931900О.99.0.БВ27АВ12001</t>
  </si>
  <si>
    <t>931900О.99.0.БВ27АВ13001</t>
  </si>
  <si>
    <t>931900.O.99.0.БВ28АВ95000</t>
  </si>
  <si>
    <t>931900.O.99.0.БВ28АВ96000</t>
  </si>
  <si>
    <t>931900.O.99.0.БВ29АБ00001</t>
  </si>
  <si>
    <t>931900.О.99.0.БВ29АБ01001</t>
  </si>
  <si>
    <t>931900.O.99.0.БВ29АБ15001</t>
  </si>
  <si>
    <t>931900.O.99.0.БВ29АБ16001</t>
  </si>
  <si>
    <t>931900.O.99.0.БВ29АА17001</t>
  </si>
  <si>
    <t>931900.О.99.0.БВ29АА81001</t>
  </si>
  <si>
    <t>931900О.99.0.БВ29АБ82001</t>
  </si>
  <si>
    <t>931900О.99.0.БВ29АА26001</t>
  </si>
  <si>
    <t>931900О.99.0.БВ29АА25001</t>
  </si>
  <si>
    <t>931900.O.99.0.БВ31АА40003</t>
  </si>
  <si>
    <t>931900.O.99.0.БВ31АА15001</t>
  </si>
  <si>
    <t>931900.O.99.0.БВ31АА16001</t>
  </si>
  <si>
    <t>931900.O.99.0.БВ31АА11001</t>
  </si>
  <si>
    <t>931900.O.99.0.БВ33АА75004</t>
  </si>
  <si>
    <t>931900.O.99.0.БВ33АА76001</t>
  </si>
  <si>
    <t>931900О.99.0.БВ33АА81001</t>
  </si>
  <si>
    <t>931900О.99.0.БВ33АА71003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</si>
</sst>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&quot;р.&quot;* #,##0.00_);_(&quot;р.&quot;* \(#,##0.00\);_(&quot;р.&quot;* \-??_);_(@_)"/>
    <numFmt numFmtId="165" formatCode="_-* #,##0.00&quot;р.&quot;_-;\-* #,##0.00&quot;р.&quot;_-;_-* \-??&quot;р.&quot;_-;_-@_-"/>
    <numFmt numFmtId="166" formatCode="_-* #,##0.00&quot; р.&quot;_-;\-* #,##0.00&quot; р.&quot;_-;_-* \-??&quot; р.&quot;_-;_-@_-"/>
    <numFmt numFmtId="167" formatCode="_-* #,##0.00\ _₽_-;\-* #,##0.00\ _₽_-;_-* \-??\ _₽_-;_-@_-"/>
    <numFmt numFmtId="171" formatCode="#,##0.000000"/>
    <numFmt numFmtId="172" formatCode="0.000000"/>
    <numFmt numFmtId="173" formatCode="#,##0.00000"/>
    <numFmt numFmtId="174" formatCode="0.000"/>
    <numFmt numFmtId="175" formatCode="#,##0.000000_ ;\-#,##0.000000\ "/>
    <numFmt numFmtId="176" formatCode="#,##0.0"/>
    <numFmt numFmtId="177" formatCode="#,##0_р_."/>
  </numFmts>
  <fonts count="51" x14ac:knownFonts="1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5"/>
      <color rgb="FF666699"/>
      <name val="Calibri"/>
      <family val="2"/>
      <charset val="204"/>
    </font>
    <font>
      <b/>
      <sz val="13"/>
      <color rgb="FF666699"/>
      <name val="Calibri"/>
      <family val="2"/>
      <charset val="204"/>
    </font>
    <font>
      <b/>
      <sz val="11"/>
      <color rgb="FF666699"/>
      <name val="Calibri"/>
      <family val="2"/>
      <charset val="204"/>
    </font>
    <font>
      <i/>
      <sz val="8"/>
      <color rgb="FF808080"/>
      <name val="Arial Cyr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sz val="18"/>
      <color rgb="FF666699"/>
      <name val="Calibri Light"/>
      <family val="2"/>
      <charset val="204"/>
    </font>
    <font>
      <sz val="11"/>
      <color rgb="FF993300"/>
      <name val="Calibri"/>
      <family val="2"/>
      <charset val="204"/>
    </font>
    <font>
      <sz val="11"/>
      <color rgb="FF000000"/>
      <name val="Times New Roman"/>
      <family val="2"/>
      <charset val="204"/>
    </font>
    <font>
      <sz val="11"/>
      <color rgb="FF000000"/>
      <name val="Calibri"/>
      <family val="2"/>
      <charset val="1"/>
    </font>
    <font>
      <sz val="10"/>
      <name val="Arial Cyr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0"/>
      <color rgb="FF333399"/>
      <name val="Arial Cyr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26"/>
      <color rgb="FFFF0000"/>
      <name val="Calibri"/>
      <family val="2"/>
      <charset val="204"/>
    </font>
    <font>
      <b/>
      <sz val="11"/>
      <name val="Calibri"/>
      <family val="2"/>
      <charset val="204"/>
    </font>
    <font>
      <b/>
      <sz val="28"/>
      <name val="Calibri"/>
      <family val="2"/>
      <charset val="204"/>
    </font>
    <font>
      <b/>
      <sz val="18"/>
      <name val="Calibri"/>
      <family val="2"/>
      <charset val="204"/>
    </font>
    <font>
      <sz val="16"/>
      <name val="Calibri"/>
      <family val="2"/>
      <charset val="204"/>
    </font>
    <font>
      <sz val="11"/>
      <color rgb="FF000000"/>
      <name val="Calibr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A933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8080"/>
        <bgColor rgb="FFFF99CC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  <fill>
      <patternFill patternType="solid">
        <fgColor rgb="FF92D050"/>
        <bgColor rgb="FFC0C0C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dashed">
        <color rgb="FF0000FF"/>
      </left>
      <right style="dashed">
        <color rgb="FF0000FF"/>
      </right>
      <top style="dashed">
        <color rgb="FF0000FF"/>
      </top>
      <bottom style="dashed">
        <color rgb="FF0000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05">
    <xf numFmtId="0" fontId="0" fillId="0" borderId="0"/>
    <xf numFmtId="0" fontId="50" fillId="2" borderId="0" applyBorder="0" applyProtection="0"/>
    <xf numFmtId="0" fontId="50" fillId="3" borderId="0" applyBorder="0" applyProtection="0"/>
    <xf numFmtId="0" fontId="50" fillId="4" borderId="0" applyBorder="0" applyProtection="0"/>
    <xf numFmtId="0" fontId="50" fillId="5" borderId="0" applyBorder="0" applyProtection="0"/>
    <xf numFmtId="0" fontId="50" fillId="6" borderId="0" applyBorder="0" applyProtection="0"/>
    <xf numFmtId="0" fontId="50" fillId="7" borderId="0" applyBorder="0" applyProtection="0"/>
    <xf numFmtId="0" fontId="50" fillId="8" borderId="0" applyBorder="0" applyProtection="0"/>
    <xf numFmtId="0" fontId="50" fillId="3" borderId="0" applyBorder="0" applyProtection="0"/>
    <xf numFmtId="0" fontId="50" fillId="9" borderId="0" applyBorder="0" applyProtection="0"/>
    <xf numFmtId="0" fontId="50" fillId="10" borderId="0" applyBorder="0" applyProtection="0"/>
    <xf numFmtId="0" fontId="50" fillId="8" borderId="0" applyBorder="0" applyProtection="0"/>
    <xf numFmtId="0" fontId="50" fillId="10" borderId="0" applyBorder="0" applyProtection="0"/>
    <xf numFmtId="0" fontId="1" fillId="8" borderId="0" applyBorder="0" applyProtection="0"/>
    <xf numFmtId="0" fontId="1" fillId="3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2" borderId="0" applyBorder="0" applyProtection="0"/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50" fillId="0" borderId="0"/>
    <xf numFmtId="0" fontId="3" fillId="0" borderId="1">
      <alignment horizontal="center" wrapText="1"/>
    </xf>
    <xf numFmtId="0" fontId="3" fillId="0" borderId="1">
      <alignment horizontal="center" wrapText="1"/>
    </xf>
    <xf numFmtId="0" fontId="3" fillId="0" borderId="1">
      <alignment horizontal="center" wrapText="1"/>
    </xf>
    <xf numFmtId="0" fontId="4" fillId="0" borderId="1">
      <alignment horizontal="center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4" fillId="9" borderId="0"/>
    <xf numFmtId="0" fontId="4" fillId="9" borderId="0"/>
    <xf numFmtId="0" fontId="4" fillId="9" borderId="0"/>
    <xf numFmtId="0" fontId="4" fillId="0" borderId="0"/>
    <xf numFmtId="0" fontId="4" fillId="0" borderId="0"/>
    <xf numFmtId="0" fontId="6" fillId="0" borderId="0">
      <alignment horizontal="center" wrapText="1"/>
    </xf>
    <xf numFmtId="0" fontId="6" fillId="0" borderId="0">
      <alignment horizontal="center"/>
    </xf>
    <xf numFmtId="0" fontId="6" fillId="0" borderId="0">
      <alignment horizontal="center"/>
    </xf>
    <xf numFmtId="0" fontId="6" fillId="0" borderId="2">
      <alignment horizontal="left" wrapText="1"/>
    </xf>
    <xf numFmtId="0" fontId="6" fillId="0" borderId="0">
      <alignment horizontal="center" wrapText="1"/>
    </xf>
    <xf numFmtId="0" fontId="6" fillId="0" borderId="0">
      <alignment horizontal="center" wrapText="1"/>
    </xf>
    <xf numFmtId="0" fontId="4" fillId="0" borderId="1">
      <alignment horizontal="center" vertical="center" wrapText="1"/>
    </xf>
    <xf numFmtId="0" fontId="6" fillId="0" borderId="2">
      <alignment horizontal="left" wrapText="1"/>
    </xf>
    <xf numFmtId="0" fontId="6" fillId="0" borderId="2">
      <alignment horizontal="left" wrapText="1"/>
    </xf>
    <xf numFmtId="0" fontId="4" fillId="0" borderId="1">
      <alignment horizontal="center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4" fillId="9" borderId="3"/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4" fillId="0" borderId="4"/>
    <xf numFmtId="0" fontId="3" fillId="0" borderId="1">
      <alignment horizontal="center"/>
    </xf>
    <xf numFmtId="0" fontId="3" fillId="0" borderId="1">
      <alignment horizontal="center"/>
    </xf>
    <xf numFmtId="0" fontId="3" fillId="0" borderId="0">
      <alignment horizontal="center" vertical="center"/>
    </xf>
    <xf numFmtId="0" fontId="4" fillId="9" borderId="3"/>
    <xf numFmtId="0" fontId="4" fillId="9" borderId="3"/>
    <xf numFmtId="0" fontId="4" fillId="0" borderId="0">
      <alignment horizontal="left" wrapText="1"/>
    </xf>
    <xf numFmtId="0" fontId="3" fillId="0" borderId="4"/>
    <xf numFmtId="0" fontId="3" fillId="0" borderId="4"/>
    <xf numFmtId="0" fontId="4" fillId="0" borderId="0">
      <alignment wrapText="1"/>
    </xf>
    <xf numFmtId="0" fontId="5" fillId="0" borderId="2">
      <alignment horizontal="left" vertical="center"/>
    </xf>
    <xf numFmtId="0" fontId="5" fillId="0" borderId="2">
      <alignment horizontal="left" vertical="center"/>
    </xf>
    <xf numFmtId="0" fontId="4" fillId="0" borderId="2">
      <alignment horizontal="left" wrapText="1"/>
    </xf>
    <xf numFmtId="0" fontId="5" fillId="0" borderId="1">
      <alignment horizontal="left" vertical="center" wrapText="1"/>
    </xf>
    <xf numFmtId="0" fontId="5" fillId="0" borderId="1">
      <alignment horizontal="left" vertical="center" wrapText="1"/>
    </xf>
    <xf numFmtId="0" fontId="4" fillId="0" borderId="4">
      <alignment horizontal="center" vertical="center"/>
    </xf>
    <xf numFmtId="0" fontId="5" fillId="0" borderId="4">
      <alignment horizontal="left" vertical="center"/>
    </xf>
    <xf numFmtId="0" fontId="5" fillId="0" borderId="4">
      <alignment horizontal="left" vertical="center"/>
    </xf>
    <xf numFmtId="0" fontId="4" fillId="0" borderId="2">
      <alignment horizont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4" fillId="0" borderId="5"/>
    <xf numFmtId="0" fontId="3" fillId="0" borderId="5"/>
    <xf numFmtId="0" fontId="3" fillId="0" borderId="5"/>
    <xf numFmtId="0" fontId="4" fillId="0" borderId="6">
      <alignment horizontal="right"/>
    </xf>
    <xf numFmtId="0" fontId="3" fillId="0" borderId="1">
      <alignment horizontal="center" vertical="center"/>
    </xf>
    <xf numFmtId="0" fontId="3" fillId="0" borderId="1">
      <alignment horizontal="center" vertical="center"/>
    </xf>
    <xf numFmtId="0" fontId="4" fillId="0" borderId="0">
      <alignment horizontal="right"/>
    </xf>
    <xf numFmtId="0" fontId="3" fillId="0" borderId="1">
      <alignment horizontal="center" shrinkToFit="1"/>
    </xf>
    <xf numFmtId="0" fontId="3" fillId="0" borderId="1">
      <alignment horizontal="center" shrinkToFit="1"/>
    </xf>
    <xf numFmtId="0" fontId="7" fillId="0" borderId="0">
      <alignment horizontal="left" wrapText="1"/>
    </xf>
    <xf numFmtId="0" fontId="4" fillId="9" borderId="4"/>
    <xf numFmtId="0" fontId="4" fillId="9" borderId="4"/>
    <xf numFmtId="0" fontId="4" fillId="0" borderId="0">
      <alignment horizontal="left" vertical="center" wrapText="1"/>
    </xf>
    <xf numFmtId="4" fontId="3" fillId="0" borderId="1">
      <alignment horizontal="right" shrinkToFit="1"/>
    </xf>
    <xf numFmtId="4" fontId="3" fillId="0" borderId="1">
      <alignment horizontal="right" shrinkToFit="1"/>
    </xf>
    <xf numFmtId="0" fontId="4" fillId="0" borderId="0">
      <alignment horizontal="left"/>
    </xf>
    <xf numFmtId="0" fontId="4" fillId="0" borderId="2"/>
    <xf numFmtId="0" fontId="4" fillId="0" borderId="2"/>
    <xf numFmtId="0" fontId="4" fillId="0" borderId="1">
      <alignment horizontal="center" vertical="center"/>
    </xf>
    <xf numFmtId="0" fontId="4" fillId="0" borderId="4"/>
    <xf numFmtId="0" fontId="4" fillId="0" borderId="4"/>
    <xf numFmtId="0" fontId="4" fillId="0" borderId="1">
      <alignment horizontal="center" vertical="center" wrapText="1"/>
    </xf>
    <xf numFmtId="0" fontId="3" fillId="0" borderId="0"/>
    <xf numFmtId="0" fontId="3" fillId="0" borderId="0"/>
    <xf numFmtId="0" fontId="4" fillId="0" borderId="1">
      <alignment horizontal="center" shrinkToFit="1"/>
    </xf>
    <xf numFmtId="0" fontId="8" fillId="0" borderId="7">
      <alignment horizontal="right"/>
    </xf>
    <xf numFmtId="0" fontId="8" fillId="0" borderId="7">
      <alignment horizontal="right"/>
    </xf>
    <xf numFmtId="0" fontId="4" fillId="9" borderId="3"/>
    <xf numFmtId="0" fontId="8" fillId="0" borderId="0">
      <alignment horizontal="right"/>
    </xf>
    <xf numFmtId="0" fontId="8" fillId="0" borderId="0">
      <alignment horizontal="right"/>
    </xf>
    <xf numFmtId="0" fontId="4" fillId="0" borderId="1">
      <alignment horizontal="center"/>
    </xf>
    <xf numFmtId="49" fontId="3" fillId="0" borderId="1">
      <alignment horizontal="center" vertical="center" wrapText="1"/>
    </xf>
    <xf numFmtId="49" fontId="3" fillId="0" borderId="1">
      <alignment horizontal="center" vertical="center" wrapText="1"/>
    </xf>
    <xf numFmtId="0" fontId="4" fillId="9" borderId="3"/>
    <xf numFmtId="0" fontId="3" fillId="0" borderId="8"/>
    <xf numFmtId="0" fontId="3" fillId="0" borderId="8"/>
    <xf numFmtId="0" fontId="4" fillId="0" borderId="4"/>
    <xf numFmtId="49" fontId="9" fillId="0" borderId="9">
      <alignment horizontal="center"/>
    </xf>
    <xf numFmtId="49" fontId="9" fillId="0" borderId="9">
      <alignment horizontal="center"/>
    </xf>
    <xf numFmtId="0" fontId="10" fillId="0" borderId="0"/>
    <xf numFmtId="49" fontId="9" fillId="0" borderId="10">
      <alignment horizontal="center"/>
    </xf>
    <xf numFmtId="49" fontId="9" fillId="0" borderId="10">
      <alignment horizontal="center"/>
    </xf>
    <xf numFmtId="0" fontId="4" fillId="0" borderId="2">
      <alignment horizontal="center"/>
    </xf>
    <xf numFmtId="49" fontId="3" fillId="0" borderId="1">
      <alignment horizontal="center" wrapText="1"/>
    </xf>
    <xf numFmtId="49" fontId="3" fillId="0" borderId="1">
      <alignment horizontal="center" wrapText="1"/>
    </xf>
    <xf numFmtId="0" fontId="4" fillId="0" borderId="4">
      <alignment horizontal="center" vertical="center" wrapText="1"/>
    </xf>
    <xf numFmtId="4" fontId="4" fillId="0" borderId="1">
      <alignment horizontal="right" shrinkToFit="1"/>
    </xf>
    <xf numFmtId="0" fontId="3" fillId="0" borderId="0"/>
    <xf numFmtId="0" fontId="3" fillId="0" borderId="0"/>
    <xf numFmtId="0" fontId="8" fillId="0" borderId="7">
      <alignment horizontal="right"/>
    </xf>
    <xf numFmtId="0" fontId="3" fillId="0" borderId="8"/>
    <xf numFmtId="49" fontId="9" fillId="0" borderId="9">
      <alignment horizontal="center"/>
    </xf>
    <xf numFmtId="0" fontId="1" fillId="11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2" borderId="0" applyBorder="0" applyProtection="0"/>
    <xf numFmtId="0" fontId="11" fillId="3" borderId="11" applyProtection="0"/>
    <xf numFmtId="0" fontId="12" fillId="9" borderId="12" applyProtection="0"/>
    <xf numFmtId="0" fontId="13" fillId="9" borderId="11" applyProtection="0"/>
    <xf numFmtId="0" fontId="14" fillId="0" borderId="1">
      <alignment horizontal="right" vertical="top"/>
      <protection locked="0"/>
    </xf>
    <xf numFmtId="0" fontId="14" fillId="0" borderId="1">
      <alignment horizontal="right" vertical="top"/>
    </xf>
    <xf numFmtId="0" fontId="14" fillId="17" borderId="1">
      <alignment horizontal="right" vertical="top"/>
      <protection locked="0"/>
    </xf>
    <xf numFmtId="164" fontId="50" fillId="0" borderId="0" applyBorder="0" applyProtection="0"/>
    <xf numFmtId="165" fontId="50" fillId="0" borderId="0" applyBorder="0" applyProtection="0"/>
    <xf numFmtId="166" fontId="50" fillId="0" borderId="0" applyBorder="0" applyProtection="0"/>
    <xf numFmtId="166" fontId="50" fillId="0" borderId="0" applyBorder="0" applyProtection="0"/>
    <xf numFmtId="49" fontId="14" fillId="9" borderId="1">
      <alignment horizontal="left" vertical="top"/>
    </xf>
    <xf numFmtId="49" fontId="15" fillId="0" borderId="1">
      <alignment horizontal="left" vertical="top"/>
    </xf>
    <xf numFmtId="0" fontId="16" fillId="0" borderId="13" applyProtection="0"/>
    <xf numFmtId="0" fontId="17" fillId="0" borderId="14" applyProtection="0"/>
    <xf numFmtId="0" fontId="18" fillId="0" borderId="15" applyProtection="0"/>
    <xf numFmtId="0" fontId="18" fillId="0" borderId="0" applyBorder="0" applyProtection="0"/>
    <xf numFmtId="0" fontId="14" fillId="15" borderId="1">
      <alignment horizontal="left" vertical="top" wrapText="1"/>
    </xf>
    <xf numFmtId="0" fontId="15" fillId="0" borderId="1">
      <alignment horizontal="left" vertical="top" wrapText="1"/>
    </xf>
    <xf numFmtId="0" fontId="14" fillId="6" borderId="1">
      <alignment horizontal="left" vertical="top" wrapText="1"/>
    </xf>
    <xf numFmtId="0" fontId="14" fillId="18" borderId="1">
      <alignment horizontal="left" vertical="top" wrapText="1"/>
    </xf>
    <xf numFmtId="0" fontId="14" fillId="19" borderId="1">
      <alignment horizontal="left" vertical="top" wrapText="1"/>
    </xf>
    <xf numFmtId="0" fontId="14" fillId="2" borderId="1">
      <alignment horizontal="left" vertical="top" wrapText="1"/>
    </xf>
    <xf numFmtId="0" fontId="14" fillId="0" borderId="1">
      <alignment horizontal="left" vertical="top" wrapText="1"/>
    </xf>
    <xf numFmtId="0" fontId="19" fillId="0" borderId="0">
      <alignment horizontal="left" vertical="top"/>
    </xf>
    <xf numFmtId="0" fontId="20" fillId="0" borderId="16" applyProtection="0"/>
    <xf numFmtId="0" fontId="21" fillId="14" borderId="17" applyProtection="0"/>
    <xf numFmtId="0" fontId="22" fillId="0" borderId="0" applyBorder="0" applyProtection="0"/>
    <xf numFmtId="0" fontId="23" fillId="10" borderId="0" applyBorder="0" applyProtection="0"/>
    <xf numFmtId="0" fontId="24" fillId="0" borderId="0"/>
    <xf numFmtId="0" fontId="25" fillId="0" borderId="0"/>
    <xf numFmtId="0" fontId="26" fillId="0" borderId="0"/>
    <xf numFmtId="0" fontId="5" fillId="0" borderId="0"/>
    <xf numFmtId="0" fontId="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4" fillId="0" borderId="0"/>
    <xf numFmtId="0" fontId="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26" fillId="0" borderId="0"/>
    <xf numFmtId="0" fontId="5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 applyBorder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4" fillId="0" borderId="0"/>
    <xf numFmtId="0" fontId="5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0" fillId="0" borderId="0"/>
    <xf numFmtId="0" fontId="24" fillId="0" borderId="0"/>
    <xf numFmtId="0" fontId="14" fillId="15" borderId="18">
      <alignment horizontal="right" vertical="top"/>
    </xf>
    <xf numFmtId="0" fontId="14" fillId="6" borderId="18">
      <alignment horizontal="right" vertical="top"/>
    </xf>
    <xf numFmtId="0" fontId="14" fillId="0" borderId="1">
      <alignment horizontal="right" vertical="top"/>
    </xf>
    <xf numFmtId="0" fontId="14" fillId="0" borderId="1">
      <alignment horizontal="right" vertical="top"/>
    </xf>
    <xf numFmtId="0" fontId="14" fillId="18" borderId="18">
      <alignment horizontal="right" vertical="top"/>
      <protection locked="0"/>
    </xf>
    <xf numFmtId="0" fontId="14" fillId="0" borderId="1">
      <alignment horizontal="right" vertical="top"/>
      <protection locked="0"/>
    </xf>
    <xf numFmtId="0" fontId="27" fillId="20" borderId="0" applyBorder="0" applyProtection="0"/>
    <xf numFmtId="0" fontId="28" fillId="0" borderId="0" applyBorder="0" applyProtection="0"/>
    <xf numFmtId="0" fontId="50" fillId="5" borderId="19" applyProtection="0"/>
    <xf numFmtId="9" fontId="50" fillId="0" borderId="0" applyBorder="0" applyProtection="0"/>
    <xf numFmtId="9" fontId="50" fillId="0" borderId="0" applyBorder="0" applyProtection="0"/>
    <xf numFmtId="9" fontId="50" fillId="0" borderId="0" applyBorder="0" applyProtection="0"/>
    <xf numFmtId="49" fontId="29" fillId="10" borderId="1">
      <alignment horizontal="left" vertical="top" wrapText="1"/>
    </xf>
    <xf numFmtId="49" fontId="14" fillId="0" borderId="1">
      <alignment horizontal="left" vertical="top" wrapText="1"/>
    </xf>
    <xf numFmtId="0" fontId="30" fillId="0" borderId="20" applyProtection="0"/>
    <xf numFmtId="0" fontId="31" fillId="0" borderId="0"/>
    <xf numFmtId="0" fontId="32" fillId="0" borderId="0" applyBorder="0" applyProtection="0"/>
    <xf numFmtId="167" fontId="50" fillId="0" borderId="0" applyBorder="0" applyProtection="0"/>
    <xf numFmtId="167" fontId="50" fillId="0" borderId="0" applyBorder="0" applyProtection="0"/>
    <xf numFmtId="167" fontId="50" fillId="0" borderId="0" applyBorder="0" applyProtection="0"/>
    <xf numFmtId="0" fontId="33" fillId="7" borderId="0" applyBorder="0" applyProtection="0"/>
    <xf numFmtId="0" fontId="14" fillId="2" borderId="1">
      <alignment horizontal="left" vertical="top" wrapText="1"/>
    </xf>
    <xf numFmtId="0" fontId="14" fillId="0" borderId="1">
      <alignment horizontal="left" vertical="top" wrapText="1"/>
    </xf>
  </cellStyleXfs>
  <cellXfs count="365">
    <xf numFmtId="0" fontId="0" fillId="0" borderId="0" xfId="0"/>
    <xf numFmtId="0" fontId="0" fillId="0" borderId="0" xfId="0" applyAlignment="1" applyProtection="1"/>
    <xf numFmtId="49" fontId="34" fillId="0" borderId="0" xfId="0" applyNumberFormat="1" applyFont="1" applyAlignment="1" applyProtection="1">
      <alignment vertical="center"/>
    </xf>
    <xf numFmtId="0" fontId="0" fillId="0" borderId="0" xfId="0" applyBorder="1" applyAlignment="1" applyProtection="1"/>
    <xf numFmtId="49" fontId="34" fillId="0" borderId="0" xfId="0" applyNumberFormat="1" applyFont="1" applyBorder="1" applyAlignment="1" applyProtection="1">
      <alignment vertical="center"/>
    </xf>
    <xf numFmtId="0" fontId="35" fillId="0" borderId="0" xfId="0" applyFont="1" applyBorder="1" applyAlignment="1" applyProtection="1"/>
    <xf numFmtId="49" fontId="35" fillId="0" borderId="0" xfId="0" applyNumberFormat="1" applyFont="1" applyBorder="1" applyAlignment="1" applyProtection="1">
      <alignment vertical="center"/>
    </xf>
    <xf numFmtId="3" fontId="34" fillId="4" borderId="0" xfId="0" applyNumberFormat="1" applyFont="1" applyFill="1" applyAlignment="1" applyProtection="1"/>
    <xf numFmtId="0" fontId="0" fillId="4" borderId="0" xfId="0" applyFill="1" applyAlignment="1" applyProtection="1"/>
    <xf numFmtId="0" fontId="3" fillId="0" borderId="0" xfId="0" applyFont="1" applyBorder="1" applyAlignment="1" applyProtection="1">
      <alignment vertical="top"/>
    </xf>
    <xf numFmtId="49" fontId="3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>
      <alignment horizontal="left" vertical="center"/>
    </xf>
    <xf numFmtId="0" fontId="34" fillId="4" borderId="0" xfId="0" applyFont="1" applyFill="1" applyAlignment="1" applyProtection="1">
      <alignment horizontal="center"/>
    </xf>
    <xf numFmtId="0" fontId="35" fillId="0" borderId="0" xfId="0" applyFont="1" applyBorder="1" applyAlignment="1" applyProtection="1">
      <alignment horizontal="right"/>
    </xf>
    <xf numFmtId="49" fontId="35" fillId="0" borderId="0" xfId="0" applyNumberFormat="1" applyFont="1" applyBorder="1" applyAlignment="1" applyProtection="1">
      <alignment horizontal="right" vertical="center"/>
    </xf>
    <xf numFmtId="49" fontId="35" fillId="0" borderId="0" xfId="0" applyNumberFormat="1" applyFont="1" applyBorder="1" applyAlignment="1" applyProtection="1"/>
    <xf numFmtId="3" fontId="36" fillId="4" borderId="0" xfId="0" applyNumberFormat="1" applyFont="1" applyFill="1" applyAlignment="1" applyProtection="1"/>
    <xf numFmtId="3" fontId="35" fillId="4" borderId="0" xfId="0" applyNumberFormat="1" applyFont="1" applyFill="1" applyAlignment="1" applyProtection="1">
      <alignment horizontal="left" vertical="center"/>
    </xf>
    <xf numFmtId="0" fontId="37" fillId="0" borderId="0" xfId="0" applyFont="1" applyBorder="1" applyAlignment="1" applyProtection="1">
      <alignment horizontal="center" vertical="center" wrapText="1"/>
    </xf>
    <xf numFmtId="0" fontId="38" fillId="0" borderId="1" xfId="164" applyFont="1" applyBorder="1" applyAlignment="1" applyProtection="1">
      <alignment horizontal="center" vertical="center" wrapText="1"/>
    </xf>
    <xf numFmtId="0" fontId="38" fillId="0" borderId="1" xfId="0" applyFont="1" applyBorder="1" applyAlignment="1" applyProtection="1">
      <alignment horizontal="center" vertical="center" wrapText="1"/>
    </xf>
    <xf numFmtId="49" fontId="38" fillId="0" borderId="1" xfId="0" applyNumberFormat="1" applyFont="1" applyBorder="1" applyAlignment="1" applyProtection="1">
      <alignment horizontal="center" vertical="center" wrapText="1"/>
    </xf>
    <xf numFmtId="3" fontId="38" fillId="4" borderId="1" xfId="0" applyNumberFormat="1" applyFont="1" applyFill="1" applyBorder="1" applyAlignment="1" applyProtection="1">
      <alignment horizontal="center" vertical="center"/>
    </xf>
    <xf numFmtId="0" fontId="38" fillId="4" borderId="1" xfId="0" applyFont="1" applyFill="1" applyBorder="1" applyAlignment="1" applyProtection="1">
      <alignment horizontal="left" vertical="center" wrapText="1"/>
    </xf>
    <xf numFmtId="0" fontId="38" fillId="4" borderId="1" xfId="0" applyFont="1" applyFill="1" applyBorder="1" applyAlignment="1" applyProtection="1">
      <alignment horizontal="center" vertical="center" wrapText="1"/>
    </xf>
    <xf numFmtId="49" fontId="38" fillId="4" borderId="1" xfId="0" applyNumberFormat="1" applyFont="1" applyFill="1" applyBorder="1" applyAlignment="1" applyProtection="1">
      <alignment horizontal="center" vertical="center"/>
    </xf>
    <xf numFmtId="4" fontId="38" fillId="4" borderId="1" xfId="0" applyNumberFormat="1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/>
    <xf numFmtId="0" fontId="35" fillId="4" borderId="1" xfId="0" applyFont="1" applyFill="1" applyBorder="1" applyAlignment="1" applyProtection="1">
      <alignment horizontal="left" vertical="center" wrapText="1"/>
    </xf>
    <xf numFmtId="3" fontId="38" fillId="4" borderId="1" xfId="0" applyNumberFormat="1" applyFont="1" applyFill="1" applyBorder="1" applyAlignment="1" applyProtection="1">
      <alignment horizontal="left" vertical="center"/>
    </xf>
    <xf numFmtId="0" fontId="35" fillId="4" borderId="1" xfId="0" applyFont="1" applyFill="1" applyBorder="1" applyAlignment="1" applyProtection="1">
      <alignment vertical="center" wrapText="1"/>
    </xf>
    <xf numFmtId="0" fontId="38" fillId="4" borderId="1" xfId="0" applyFont="1" applyFill="1" applyBorder="1" applyAlignment="1" applyProtection="1">
      <alignment horizontal="left" vertical="top" wrapText="1"/>
    </xf>
    <xf numFmtId="4" fontId="35" fillId="4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3" fontId="34" fillId="0" borderId="0" xfId="0" applyNumberFormat="1" applyFont="1" applyAlignment="1" applyProtection="1"/>
    <xf numFmtId="0" fontId="34" fillId="0" borderId="0" xfId="0" applyFont="1" applyAlignment="1" applyProtection="1">
      <alignment horizontal="right"/>
    </xf>
    <xf numFmtId="3" fontId="36" fillId="0" borderId="0" xfId="0" applyNumberFormat="1" applyFont="1" applyAlignment="1" applyProtection="1"/>
    <xf numFmtId="0" fontId="35" fillId="0" borderId="0" xfId="0" applyFont="1" applyAlignment="1" applyProtection="1">
      <alignment horizontal="right"/>
    </xf>
    <xf numFmtId="3" fontId="35" fillId="0" borderId="0" xfId="0" applyNumberFormat="1" applyFont="1" applyAlignment="1" applyProtection="1">
      <alignment horizontal="left" vertical="center"/>
    </xf>
    <xf numFmtId="0" fontId="38" fillId="0" borderId="1" xfId="0" applyFont="1" applyBorder="1" applyAlignment="1" applyProtection="1">
      <alignment horizontal="center" vertical="center"/>
    </xf>
    <xf numFmtId="0" fontId="34" fillId="0" borderId="0" xfId="0" applyFont="1" applyAlignment="1" applyProtection="1"/>
    <xf numFmtId="171" fontId="38" fillId="0" borderId="1" xfId="0" applyNumberFormat="1" applyFont="1" applyBorder="1" applyAlignment="1" applyProtection="1">
      <alignment horizontal="center" vertical="center" wrapText="1"/>
    </xf>
    <xf numFmtId="3" fontId="38" fillId="0" borderId="1" xfId="0" applyNumberFormat="1" applyFont="1" applyBorder="1" applyAlignment="1" applyProtection="1">
      <alignment horizontal="center" vertical="center"/>
    </xf>
    <xf numFmtId="0" fontId="34" fillId="0" borderId="1" xfId="0" applyFont="1" applyBorder="1" applyAlignment="1" applyProtection="1">
      <alignment horizontal="center" vertical="center"/>
    </xf>
    <xf numFmtId="0" fontId="34" fillId="21" borderId="1" xfId="0" applyFont="1" applyFill="1" applyBorder="1" applyAlignment="1" applyProtection="1">
      <alignment vertical="center" wrapText="1"/>
    </xf>
    <xf numFmtId="171" fontId="34" fillId="21" borderId="1" xfId="0" applyNumberFormat="1" applyFont="1" applyFill="1" applyBorder="1" applyAlignment="1" applyProtection="1">
      <alignment horizontal="center" vertical="center"/>
    </xf>
    <xf numFmtId="171" fontId="0" fillId="0" borderId="0" xfId="0" applyNumberFormat="1" applyAlignment="1" applyProtection="1">
      <alignment horizontal="center" vertical="center"/>
    </xf>
    <xf numFmtId="0" fontId="34" fillId="4" borderId="21" xfId="0" applyFont="1" applyFill="1" applyBorder="1" applyAlignment="1" applyProtection="1">
      <alignment horizontal="center" vertical="top"/>
    </xf>
    <xf numFmtId="0" fontId="34" fillId="4" borderId="22" xfId="0" applyFont="1" applyFill="1" applyBorder="1" applyAlignment="1" applyProtection="1">
      <alignment horizontal="left" vertical="top" wrapText="1"/>
    </xf>
    <xf numFmtId="0" fontId="34" fillId="4" borderId="1" xfId="0" applyFont="1" applyFill="1" applyBorder="1" applyAlignment="1" applyProtection="1">
      <alignment vertical="center" wrapText="1"/>
    </xf>
    <xf numFmtId="171" fontId="34" fillId="4" borderId="1" xfId="0" applyNumberFormat="1" applyFont="1" applyFill="1" applyBorder="1" applyAlignment="1" applyProtection="1">
      <alignment horizontal="center" vertical="center"/>
    </xf>
    <xf numFmtId="0" fontId="34" fillId="4" borderId="1" xfId="0" applyFont="1" applyFill="1" applyBorder="1" applyAlignment="1" applyProtection="1">
      <alignment horizontal="center" vertical="top"/>
    </xf>
    <xf numFmtId="0" fontId="34" fillId="4" borderId="1" xfId="0" applyFont="1" applyFill="1" applyBorder="1" applyAlignment="1" applyProtection="1">
      <alignment horizontal="left" vertical="top" wrapText="1"/>
    </xf>
    <xf numFmtId="0" fontId="34" fillId="4" borderId="1" xfId="0" applyFont="1" applyFill="1" applyBorder="1" applyAlignment="1" applyProtection="1">
      <alignment vertical="top" wrapText="1"/>
    </xf>
    <xf numFmtId="171" fontId="0" fillId="0" borderId="0" xfId="0" applyNumberFormat="1" applyAlignment="1" applyProtection="1"/>
    <xf numFmtId="4" fontId="0" fillId="0" borderId="0" xfId="0" applyNumberFormat="1" applyAlignment="1" applyProtection="1"/>
    <xf numFmtId="0" fontId="34" fillId="0" borderId="1" xfId="0" applyFont="1" applyBorder="1" applyAlignment="1" applyProtection="1">
      <alignment horizontal="center" vertical="top"/>
    </xf>
    <xf numFmtId="0" fontId="34" fillId="0" borderId="1" xfId="275" applyFont="1" applyBorder="1" applyAlignment="1" applyProtection="1">
      <alignment vertical="top" wrapText="1"/>
    </xf>
    <xf numFmtId="0" fontId="34" fillId="4" borderId="1" xfId="275" applyFont="1" applyFill="1" applyBorder="1" applyAlignment="1" applyProtection="1">
      <alignment vertical="center" wrapText="1"/>
    </xf>
    <xf numFmtId="171" fontId="4" fillId="4" borderId="1" xfId="275" applyNumberFormat="1" applyFont="1" applyFill="1" applyBorder="1" applyAlignment="1" applyProtection="1">
      <alignment horizontal="center" vertical="center"/>
    </xf>
    <xf numFmtId="171" fontId="34" fillId="4" borderId="1" xfId="275" applyNumberFormat="1" applyFont="1" applyFill="1" applyBorder="1" applyAlignment="1" applyProtection="1">
      <alignment horizontal="center" vertical="center"/>
    </xf>
    <xf numFmtId="0" fontId="34" fillId="4" borderId="1" xfId="0" applyFont="1" applyFill="1" applyBorder="1" applyAlignment="1" applyProtection="1">
      <alignment wrapText="1"/>
    </xf>
    <xf numFmtId="0" fontId="34" fillId="4" borderId="21" xfId="0" applyFont="1" applyFill="1" applyBorder="1" applyAlignment="1" applyProtection="1">
      <alignment horizontal="left" vertical="top" wrapText="1"/>
    </xf>
    <xf numFmtId="0" fontId="34" fillId="4" borderId="21" xfId="0" applyFont="1" applyFill="1" applyBorder="1" applyAlignment="1" applyProtection="1">
      <alignment vertical="center" wrapText="1"/>
    </xf>
    <xf numFmtId="171" fontId="34" fillId="4" borderId="21" xfId="0" applyNumberFormat="1" applyFont="1" applyFill="1" applyBorder="1" applyAlignment="1" applyProtection="1">
      <alignment horizontal="center" vertical="center"/>
    </xf>
    <xf numFmtId="0" fontId="4" fillId="4" borderId="1" xfId="275" applyFont="1" applyFill="1" applyBorder="1" applyAlignment="1" applyProtection="1">
      <alignment horizontal="center" vertical="top"/>
    </xf>
    <xf numFmtId="0" fontId="34" fillId="4" borderId="1" xfId="0" applyFont="1" applyFill="1" applyBorder="1" applyAlignment="1" applyProtection="1">
      <alignment horizontal="left" vertical="center" wrapText="1"/>
    </xf>
    <xf numFmtId="4" fontId="4" fillId="4" borderId="1" xfId="0" applyNumberFormat="1" applyFont="1" applyFill="1" applyBorder="1" applyAlignment="1" applyProtection="1">
      <alignment horizontal="center" vertical="center"/>
    </xf>
    <xf numFmtId="0" fontId="34" fillId="4" borderId="21" xfId="0" applyFont="1" applyFill="1" applyBorder="1" applyAlignment="1" applyProtection="1">
      <alignment horizontal="left" vertical="center" wrapText="1"/>
    </xf>
    <xf numFmtId="3" fontId="0" fillId="0" borderId="0" xfId="0" applyNumberFormat="1" applyAlignment="1" applyProtection="1"/>
    <xf numFmtId="0" fontId="38" fillId="4" borderId="1" xfId="0" applyFont="1" applyFill="1" applyBorder="1" applyAlignment="1" applyProtection="1">
      <alignment vertical="center" wrapText="1"/>
    </xf>
    <xf numFmtId="171" fontId="38" fillId="4" borderId="1" xfId="0" applyNumberFormat="1" applyFont="1" applyFill="1" applyBorder="1" applyAlignment="1" applyProtection="1">
      <alignment horizontal="center" vertical="center"/>
    </xf>
    <xf numFmtId="0" fontId="35" fillId="4" borderId="1" xfId="275" applyFont="1" applyFill="1" applyBorder="1" applyAlignment="1" applyProtection="1">
      <alignment horizontal="left" vertical="center" wrapText="1"/>
    </xf>
    <xf numFmtId="171" fontId="39" fillId="4" borderId="1" xfId="165" applyNumberFormat="1" applyFont="1" applyFill="1" applyBorder="1" applyAlignment="1" applyProtection="1">
      <alignment horizontal="center" vertical="center"/>
    </xf>
    <xf numFmtId="171" fontId="35" fillId="4" borderId="1" xfId="0" applyNumberFormat="1" applyFont="1" applyFill="1" applyBorder="1" applyAlignment="1" applyProtection="1">
      <alignment horizontal="center" vertical="center" wrapText="1"/>
    </xf>
    <xf numFmtId="171" fontId="4" fillId="0" borderId="1" xfId="275" applyNumberFormat="1" applyFont="1" applyBorder="1" applyAlignment="1" applyProtection="1">
      <alignment horizontal="center" vertical="center"/>
    </xf>
    <xf numFmtId="171" fontId="34" fillId="0" borderId="0" xfId="0" applyNumberFormat="1" applyFont="1" applyAlignment="1" applyProtection="1"/>
    <xf numFmtId="0" fontId="34" fillId="0" borderId="0" xfId="0" applyFont="1" applyBorder="1" applyAlignment="1" applyProtection="1">
      <alignment horizontal="left"/>
    </xf>
    <xf numFmtId="171" fontId="0" fillId="0" borderId="0" xfId="0" applyNumberForma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center" vertical="top" wrapText="1"/>
    </xf>
    <xf numFmtId="0" fontId="38" fillId="0" borderId="0" xfId="0" applyFont="1" applyBorder="1" applyAlignment="1" applyProtection="1">
      <alignment horizontal="center" vertical="center"/>
    </xf>
    <xf numFmtId="0" fontId="38" fillId="4" borderId="1" xfId="0" applyFont="1" applyFill="1" applyBorder="1" applyAlignment="1" applyProtection="1"/>
    <xf numFmtId="173" fontId="0" fillId="0" borderId="0" xfId="0" applyNumberFormat="1" applyBorder="1" applyAlignment="1" applyProtection="1"/>
    <xf numFmtId="4" fontId="40" fillId="4" borderId="1" xfId="0" applyNumberFormat="1" applyFont="1" applyFill="1" applyBorder="1" applyAlignment="1" applyProtection="1">
      <alignment horizontal="center"/>
    </xf>
    <xf numFmtId="171" fontId="40" fillId="4" borderId="1" xfId="0" applyNumberFormat="1" applyFont="1" applyFill="1" applyBorder="1" applyAlignment="1" applyProtection="1"/>
    <xf numFmtId="3" fontId="40" fillId="4" borderId="1" xfId="0" applyNumberFormat="1" applyFont="1" applyFill="1" applyBorder="1" applyAlignment="1" applyProtection="1">
      <alignment horizontal="center" vertical="center"/>
    </xf>
    <xf numFmtId="4" fontId="40" fillId="4" borderId="1" xfId="0" applyNumberFormat="1" applyFont="1" applyFill="1" applyBorder="1" applyAlignment="1" applyProtection="1">
      <alignment horizontal="center" vertical="center"/>
    </xf>
    <xf numFmtId="4" fontId="40" fillId="4" borderId="1" xfId="0" applyNumberFormat="1" applyFont="1" applyFill="1" applyBorder="1" applyAlignment="1" applyProtection="1">
      <alignment vertical="center"/>
    </xf>
    <xf numFmtId="171" fontId="40" fillId="4" borderId="1" xfId="0" applyNumberFormat="1" applyFont="1" applyFill="1" applyBorder="1" applyAlignment="1" applyProtection="1">
      <alignment vertical="center"/>
    </xf>
    <xf numFmtId="0" fontId="35" fillId="4" borderId="1" xfId="0" applyFont="1" applyFill="1" applyBorder="1" applyAlignment="1" applyProtection="1">
      <alignment horizontal="center" vertical="top" wrapText="1"/>
    </xf>
    <xf numFmtId="0" fontId="38" fillId="4" borderId="1" xfId="0" applyFont="1" applyFill="1" applyBorder="1" applyAlignment="1" applyProtection="1">
      <alignment horizontal="center" vertical="center"/>
    </xf>
    <xf numFmtId="0" fontId="38" fillId="4" borderId="1" xfId="170" applyFont="1" applyFill="1" applyBorder="1" applyAlignment="1" applyProtection="1">
      <alignment horizontal="left" vertical="center" wrapText="1"/>
    </xf>
    <xf numFmtId="4" fontId="42" fillId="4" borderId="1" xfId="165" applyNumberFormat="1" applyFont="1" applyFill="1" applyBorder="1" applyAlignment="1" applyProtection="1"/>
    <xf numFmtId="3" fontId="39" fillId="4" borderId="1" xfId="165" applyNumberFormat="1" applyFont="1" applyFill="1" applyBorder="1" applyAlignment="1" applyProtection="1">
      <alignment horizontal="center" vertical="center"/>
    </xf>
    <xf numFmtId="173" fontId="0" fillId="0" borderId="0" xfId="0" applyNumberFormat="1" applyAlignment="1" applyProtection="1"/>
    <xf numFmtId="4" fontId="43" fillId="4" borderId="1" xfId="165" applyNumberFormat="1" applyFont="1" applyFill="1" applyBorder="1" applyAlignment="1" applyProtection="1">
      <alignment horizontal="center" vertical="center"/>
    </xf>
    <xf numFmtId="171" fontId="43" fillId="4" borderId="1" xfId="165" applyNumberFormat="1" applyFont="1" applyFill="1" applyBorder="1" applyAlignment="1" applyProtection="1">
      <alignment horizontal="center" vertical="center"/>
    </xf>
    <xf numFmtId="3" fontId="43" fillId="4" borderId="1" xfId="165" applyNumberFormat="1" applyFont="1" applyFill="1" applyBorder="1" applyAlignment="1" applyProtection="1">
      <alignment horizontal="center" vertical="center"/>
    </xf>
    <xf numFmtId="4" fontId="43" fillId="4" borderId="1" xfId="275" applyNumberFormat="1" applyFont="1" applyFill="1" applyBorder="1" applyAlignment="1" applyProtection="1">
      <alignment horizontal="center" vertical="center"/>
    </xf>
    <xf numFmtId="4" fontId="42" fillId="4" borderId="1" xfId="165" applyNumberFormat="1" applyFont="1" applyFill="1" applyBorder="1" applyAlignment="1" applyProtection="1">
      <alignment horizontal="center" vertical="center"/>
    </xf>
    <xf numFmtId="4" fontId="39" fillId="4" borderId="1" xfId="165" applyNumberFormat="1" applyFont="1" applyFill="1" applyBorder="1" applyAlignment="1" applyProtection="1"/>
    <xf numFmtId="4" fontId="42" fillId="4" borderId="1" xfId="165" applyNumberFormat="1" applyFont="1" applyFill="1" applyBorder="1" applyAlignment="1" applyProtection="1">
      <alignment wrapText="1"/>
    </xf>
    <xf numFmtId="4" fontId="43" fillId="4" borderId="1" xfId="165" applyNumberFormat="1" applyFont="1" applyFill="1" applyBorder="1" applyAlignment="1" applyProtection="1">
      <alignment horizontal="center"/>
    </xf>
    <xf numFmtId="2" fontId="39" fillId="4" borderId="1" xfId="165" applyNumberFormat="1" applyFont="1" applyFill="1" applyBorder="1" applyAlignment="1" applyProtection="1">
      <alignment horizontal="center" vertical="top" wrapText="1"/>
    </xf>
    <xf numFmtId="0" fontId="10" fillId="4" borderId="1" xfId="0" applyFont="1" applyFill="1" applyBorder="1" applyAlignment="1" applyProtection="1">
      <alignment horizontal="center" vertical="center"/>
    </xf>
    <xf numFmtId="171" fontId="39" fillId="4" borderId="1" xfId="0" applyNumberFormat="1" applyFont="1" applyFill="1" applyBorder="1" applyAlignment="1" applyProtection="1">
      <alignment horizontal="center" vertical="center"/>
    </xf>
    <xf numFmtId="3" fontId="39" fillId="4" borderId="1" xfId="0" applyNumberFormat="1" applyFont="1" applyFill="1" applyBorder="1" applyAlignment="1" applyProtection="1">
      <alignment horizontal="center" vertical="center"/>
    </xf>
    <xf numFmtId="0" fontId="41" fillId="4" borderId="1" xfId="275" applyFont="1" applyFill="1" applyBorder="1" applyAlignment="1" applyProtection="1"/>
    <xf numFmtId="2" fontId="43" fillId="4" borderId="1" xfId="165" applyNumberFormat="1" applyFont="1" applyFill="1" applyBorder="1" applyAlignment="1" applyProtection="1">
      <alignment wrapText="1"/>
    </xf>
    <xf numFmtId="0" fontId="10" fillId="4" borderId="1" xfId="0" applyFont="1" applyFill="1" applyBorder="1" applyAlignment="1" applyProtection="1"/>
    <xf numFmtId="0" fontId="10" fillId="4" borderId="0" xfId="0" applyFont="1" applyFill="1" applyAlignme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wrapText="1"/>
    </xf>
    <xf numFmtId="0" fontId="10" fillId="4" borderId="0" xfId="0" applyFont="1" applyFill="1" applyAlignment="1" applyProtection="1">
      <alignment horizontal="center" vertical="center"/>
    </xf>
    <xf numFmtId="3" fontId="4" fillId="4" borderId="0" xfId="0" applyNumberFormat="1" applyFont="1" applyFill="1" applyAlignment="1" applyProtection="1"/>
    <xf numFmtId="0" fontId="4" fillId="4" borderId="0" xfId="0" applyFont="1" applyFill="1" applyAlignment="1" applyProtection="1"/>
    <xf numFmtId="0" fontId="4" fillId="4" borderId="0" xfId="0" applyFont="1" applyFill="1" applyBorder="1" applyAlignment="1" applyProtection="1">
      <alignment horizontal="left"/>
    </xf>
    <xf numFmtId="0" fontId="4" fillId="4" borderId="0" xfId="0" applyFont="1" applyFill="1" applyAlignment="1" applyProtection="1">
      <alignment horizontal="right"/>
    </xf>
    <xf numFmtId="0" fontId="35" fillId="4" borderId="0" xfId="0" applyFont="1" applyFill="1" applyAlignment="1" applyProtection="1">
      <alignment horizontal="right"/>
    </xf>
    <xf numFmtId="3" fontId="44" fillId="4" borderId="0" xfId="0" applyNumberFormat="1" applyFont="1" applyFill="1" applyAlignment="1" applyProtection="1"/>
    <xf numFmtId="49" fontId="4" fillId="4" borderId="0" xfId="0" applyNumberFormat="1" applyFont="1" applyFill="1" applyAlignment="1" applyProtection="1">
      <alignment vertical="center"/>
    </xf>
    <xf numFmtId="3" fontId="35" fillId="4" borderId="1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0" fontId="34" fillId="19" borderId="1" xfId="0" applyFont="1" applyFill="1" applyBorder="1" applyAlignment="1" applyProtection="1">
      <alignment vertical="center" wrapText="1"/>
    </xf>
    <xf numFmtId="171" fontId="34" fillId="19" borderId="1" xfId="0" applyNumberFormat="1" applyFont="1" applyFill="1" applyBorder="1" applyAlignment="1" applyProtection="1">
      <alignment horizontal="center" vertical="center"/>
    </xf>
    <xf numFmtId="171" fontId="4" fillId="0" borderId="1" xfId="0" applyNumberFormat="1" applyFont="1" applyBorder="1" applyAlignment="1" applyProtection="1">
      <alignment horizontal="center" vertical="center"/>
    </xf>
    <xf numFmtId="171" fontId="10" fillId="0" borderId="0" xfId="0" applyNumberFormat="1" applyFont="1" applyAlignment="1" applyProtection="1">
      <alignment horizontal="center" vertical="center"/>
    </xf>
    <xf numFmtId="171" fontId="10" fillId="0" borderId="0" xfId="0" applyNumberFormat="1" applyFont="1" applyAlignment="1" applyProtection="1">
      <alignment horizontal="center" vertical="center" wrapText="1"/>
    </xf>
    <xf numFmtId="0" fontId="34" fillId="4" borderId="22" xfId="0" applyFont="1" applyFill="1" applyBorder="1" applyAlignment="1" applyProtection="1">
      <alignment horizontal="center" vertical="top"/>
    </xf>
    <xf numFmtId="0" fontId="34" fillId="4" borderId="22" xfId="0" applyFont="1" applyFill="1" applyBorder="1" applyAlignment="1" applyProtection="1">
      <alignment vertical="top" wrapText="1"/>
    </xf>
    <xf numFmtId="0" fontId="4" fillId="4" borderId="1" xfId="0" applyFont="1" applyFill="1" applyBorder="1" applyAlignment="1" applyProtection="1">
      <alignment wrapText="1"/>
    </xf>
    <xf numFmtId="171" fontId="4" fillId="4" borderId="0" xfId="0" applyNumberFormat="1" applyFont="1" applyFill="1" applyAlignment="1" applyProtection="1">
      <alignment horizontal="center" vertical="center"/>
    </xf>
    <xf numFmtId="0" fontId="4" fillId="4" borderId="1" xfId="275" applyFont="1" applyFill="1" applyBorder="1" applyAlignment="1" applyProtection="1">
      <alignment vertical="center" wrapText="1"/>
    </xf>
    <xf numFmtId="171" fontId="4" fillId="0" borderId="0" xfId="275" applyNumberFormat="1" applyFont="1" applyBorder="1" applyAlignment="1" applyProtection="1">
      <alignment horizontal="center" vertical="center"/>
    </xf>
    <xf numFmtId="0" fontId="4" fillId="4" borderId="22" xfId="275" applyFont="1" applyFill="1" applyBorder="1" applyAlignment="1" applyProtection="1">
      <alignment vertical="top"/>
    </xf>
    <xf numFmtId="0" fontId="4" fillId="4" borderId="22" xfId="0" applyFont="1" applyFill="1" applyBorder="1" applyAlignment="1" applyProtection="1">
      <alignment vertical="top" wrapText="1"/>
    </xf>
    <xf numFmtId="0" fontId="4" fillId="19" borderId="1" xfId="0" applyFont="1" applyFill="1" applyBorder="1" applyAlignment="1" applyProtection="1">
      <alignment horizontal="left" vertical="top" wrapText="1"/>
    </xf>
    <xf numFmtId="0" fontId="34" fillId="19" borderId="21" xfId="0" applyFont="1" applyFill="1" applyBorder="1" applyAlignment="1" applyProtection="1">
      <alignment vertical="center" wrapText="1"/>
    </xf>
    <xf numFmtId="171" fontId="4" fillId="19" borderId="1" xfId="0" applyNumberFormat="1" applyFont="1" applyFill="1" applyBorder="1" applyAlignment="1" applyProtection="1">
      <alignment horizontal="center" vertical="center"/>
    </xf>
    <xf numFmtId="0" fontId="34" fillId="19" borderId="1" xfId="0" applyFont="1" applyFill="1" applyBorder="1" applyAlignment="1" applyProtection="1">
      <alignment horizontal="left" vertical="center" wrapText="1"/>
    </xf>
    <xf numFmtId="0" fontId="4" fillId="19" borderId="1" xfId="0" applyFont="1" applyFill="1" applyBorder="1" applyAlignment="1" applyProtection="1">
      <alignment wrapText="1"/>
    </xf>
    <xf numFmtId="0" fontId="4" fillId="19" borderId="1" xfId="0" applyFont="1" applyFill="1" applyBorder="1" applyAlignment="1" applyProtection="1">
      <alignment vertical="top" wrapText="1"/>
    </xf>
    <xf numFmtId="171" fontId="10" fillId="0" borderId="0" xfId="0" applyNumberFormat="1" applyFont="1" applyAlignment="1" applyProtection="1"/>
    <xf numFmtId="3" fontId="10" fillId="0" borderId="0" xfId="0" applyNumberFormat="1" applyFont="1" applyAlignment="1" applyProtection="1"/>
    <xf numFmtId="0" fontId="10" fillId="0" borderId="0" xfId="0" applyFont="1" applyBorder="1" applyAlignment="1" applyProtection="1"/>
    <xf numFmtId="4" fontId="10" fillId="0" borderId="0" xfId="0" applyNumberFormat="1" applyFont="1" applyAlignment="1" applyProtection="1"/>
    <xf numFmtId="171" fontId="4" fillId="0" borderId="0" xfId="0" applyNumberFormat="1" applyFont="1" applyAlignment="1" applyProtection="1"/>
    <xf numFmtId="3" fontId="4" fillId="0" borderId="0" xfId="0" applyNumberFormat="1" applyFont="1" applyAlignment="1" applyProtection="1"/>
    <xf numFmtId="0" fontId="4" fillId="0" borderId="0" xfId="0" applyFont="1" applyAlignment="1" applyProtection="1">
      <alignment horizontal="right"/>
    </xf>
    <xf numFmtId="171" fontId="10" fillId="0" borderId="0" xfId="0" applyNumberFormat="1" applyFont="1" applyBorder="1" applyAlignment="1" applyProtection="1">
      <alignment horizontal="center" vertical="center"/>
    </xf>
    <xf numFmtId="3" fontId="44" fillId="0" borderId="0" xfId="0" applyNumberFormat="1" applyFont="1" applyAlignment="1" applyProtection="1"/>
    <xf numFmtId="49" fontId="4" fillId="0" borderId="0" xfId="0" applyNumberFormat="1" applyFont="1" applyAlignment="1" applyProtection="1">
      <alignment vertical="center"/>
    </xf>
    <xf numFmtId="0" fontId="39" fillId="0" borderId="0" xfId="0" applyFont="1" applyBorder="1" applyAlignment="1" applyProtection="1">
      <alignment horizontal="center" vertical="center" wrapText="1"/>
    </xf>
    <xf numFmtId="0" fontId="35" fillId="0" borderId="0" xfId="0" applyFont="1" applyBorder="1" applyAlignment="1" applyProtection="1">
      <alignment horizontal="center" vertical="top" wrapText="1"/>
    </xf>
    <xf numFmtId="171" fontId="35" fillId="0" borderId="1" xfId="0" applyNumberFormat="1" applyFont="1" applyBorder="1" applyAlignment="1" applyProtection="1">
      <alignment horizontal="center" vertical="center" wrapText="1"/>
    </xf>
    <xf numFmtId="0" fontId="35" fillId="0" borderId="0" xfId="0" applyFont="1" applyBorder="1" applyAlignment="1" applyProtection="1">
      <alignment horizontal="center" vertical="center"/>
    </xf>
    <xf numFmtId="3" fontId="35" fillId="0" borderId="1" xfId="0" applyNumberFormat="1" applyFont="1" applyBorder="1" applyAlignment="1" applyProtection="1">
      <alignment horizontal="center" vertical="center"/>
    </xf>
    <xf numFmtId="0" fontId="35" fillId="0" borderId="1" xfId="0" applyFont="1" applyBorder="1" applyAlignment="1" applyProtection="1">
      <alignment horizontal="center" vertical="center"/>
    </xf>
    <xf numFmtId="4" fontId="10" fillId="0" borderId="0" xfId="0" applyNumberFormat="1" applyFont="1" applyAlignment="1" applyProtection="1">
      <alignment horizontal="center" vertical="center"/>
    </xf>
    <xf numFmtId="0" fontId="38" fillId="19" borderId="1" xfId="0" applyFont="1" applyFill="1" applyBorder="1" applyAlignment="1" applyProtection="1">
      <alignment horizontal="left" vertical="center" wrapText="1"/>
    </xf>
    <xf numFmtId="0" fontId="38" fillId="19" borderId="1" xfId="0" applyFont="1" applyFill="1" applyBorder="1" applyAlignment="1" applyProtection="1"/>
    <xf numFmtId="171" fontId="38" fillId="19" borderId="1" xfId="0" applyNumberFormat="1" applyFont="1" applyFill="1" applyBorder="1" applyAlignment="1" applyProtection="1">
      <alignment horizontal="center" vertical="center"/>
    </xf>
    <xf numFmtId="3" fontId="38" fillId="19" borderId="1" xfId="0" applyNumberFormat="1" applyFont="1" applyFill="1" applyBorder="1" applyAlignment="1" applyProtection="1">
      <alignment horizontal="center" vertical="center"/>
    </xf>
    <xf numFmtId="4" fontId="38" fillId="19" borderId="1" xfId="0" applyNumberFormat="1" applyFont="1" applyFill="1" applyBorder="1" applyAlignment="1" applyProtection="1">
      <alignment horizontal="center" vertical="center"/>
    </xf>
    <xf numFmtId="4" fontId="35" fillId="0" borderId="0" xfId="0" applyNumberFormat="1" applyFont="1" applyBorder="1" applyAlignment="1" applyProtection="1">
      <alignment horizontal="center" vertical="center"/>
    </xf>
    <xf numFmtId="174" fontId="10" fillId="0" borderId="0" xfId="0" applyNumberFormat="1" applyFont="1" applyBorder="1" applyAlignment="1" applyProtection="1"/>
    <xf numFmtId="174" fontId="10" fillId="0" borderId="0" xfId="0" applyNumberFormat="1" applyFont="1" applyAlignment="1" applyProtection="1"/>
    <xf numFmtId="0" fontId="45" fillId="0" borderId="0" xfId="0" applyFont="1" applyAlignment="1" applyProtection="1"/>
    <xf numFmtId="0" fontId="38" fillId="19" borderId="1" xfId="0" applyFont="1" applyFill="1" applyBorder="1" applyAlignment="1" applyProtection="1">
      <alignment horizontal="center" vertical="center"/>
    </xf>
    <xf numFmtId="4" fontId="10" fillId="0" borderId="0" xfId="0" applyNumberFormat="1" applyFont="1" applyBorder="1" applyAlignment="1" applyProtection="1"/>
    <xf numFmtId="4" fontId="46" fillId="0" borderId="0" xfId="0" applyNumberFormat="1" applyFont="1" applyBorder="1" applyAlignment="1" applyProtection="1"/>
    <xf numFmtId="4" fontId="41" fillId="0" borderId="0" xfId="0" applyNumberFormat="1" applyFont="1" applyBorder="1" applyAlignment="1" applyProtection="1">
      <alignment horizontal="center" vertical="center"/>
    </xf>
    <xf numFmtId="0" fontId="46" fillId="0" borderId="0" xfId="0" applyFont="1" applyAlignment="1" applyProtection="1"/>
    <xf numFmtId="0" fontId="38" fillId="19" borderId="1" xfId="170" applyFont="1" applyFill="1" applyBorder="1" applyAlignment="1" applyProtection="1">
      <alignment horizontal="left" vertical="center" wrapText="1"/>
    </xf>
    <xf numFmtId="0" fontId="41" fillId="19" borderId="1" xfId="0" applyFont="1" applyFill="1" applyBorder="1" applyAlignment="1" applyProtection="1">
      <alignment vertical="center"/>
    </xf>
    <xf numFmtId="0" fontId="41" fillId="19" borderId="1" xfId="0" applyFont="1" applyFill="1" applyBorder="1" applyAlignment="1" applyProtection="1">
      <alignment horizontal="center" vertical="top"/>
    </xf>
    <xf numFmtId="0" fontId="41" fillId="19" borderId="1" xfId="0" applyFont="1" applyFill="1" applyBorder="1" applyAlignment="1" applyProtection="1">
      <alignment horizontal="left" vertical="center" wrapText="1"/>
    </xf>
    <xf numFmtId="4" fontId="40" fillId="19" borderId="1" xfId="0" applyNumberFormat="1" applyFont="1" applyFill="1" applyBorder="1" applyAlignment="1" applyProtection="1">
      <alignment horizontal="center" vertical="center"/>
    </xf>
    <xf numFmtId="171" fontId="40" fillId="19" borderId="1" xfId="0" applyNumberFormat="1" applyFont="1" applyFill="1" applyBorder="1" applyAlignment="1" applyProtection="1">
      <alignment horizontal="center" vertical="center"/>
    </xf>
    <xf numFmtId="3" fontId="40" fillId="19" borderId="1" xfId="0" applyNumberFormat="1" applyFont="1" applyFill="1" applyBorder="1" applyAlignment="1" applyProtection="1">
      <alignment horizontal="center" vertical="center"/>
    </xf>
    <xf numFmtId="0" fontId="46" fillId="0" borderId="0" xfId="0" applyFont="1" applyBorder="1" applyAlignment="1" applyProtection="1"/>
    <xf numFmtId="0" fontId="35" fillId="4" borderId="1" xfId="0" applyFont="1" applyFill="1" applyBorder="1" applyAlignment="1" applyProtection="1">
      <alignment horizontal="center" vertical="top"/>
    </xf>
    <xf numFmtId="0" fontId="41" fillId="4" borderId="1" xfId="0" applyFont="1" applyFill="1" applyBorder="1" applyAlignment="1" applyProtection="1">
      <alignment vertical="center"/>
    </xf>
    <xf numFmtId="0" fontId="41" fillId="4" borderId="1" xfId="0" applyFont="1" applyFill="1" applyBorder="1" applyAlignment="1" applyProtection="1">
      <alignment horizontal="center" vertical="top"/>
    </xf>
    <xf numFmtId="0" fontId="41" fillId="4" borderId="1" xfId="0" applyFont="1" applyFill="1" applyBorder="1" applyAlignment="1" applyProtection="1">
      <alignment horizontal="left" vertical="center" wrapText="1"/>
    </xf>
    <xf numFmtId="0" fontId="41" fillId="4" borderId="1" xfId="0" applyFont="1" applyFill="1" applyBorder="1" applyAlignment="1" applyProtection="1">
      <alignment horizontal="center" vertical="center"/>
    </xf>
    <xf numFmtId="4" fontId="35" fillId="4" borderId="1" xfId="0" applyNumberFormat="1" applyFont="1" applyFill="1" applyBorder="1" applyAlignment="1" applyProtection="1">
      <alignment horizontal="left" vertical="center" wrapText="1"/>
    </xf>
    <xf numFmtId="0" fontId="47" fillId="0" borderId="0" xfId="0" applyFont="1" applyAlignment="1" applyProtection="1"/>
    <xf numFmtId="4" fontId="40" fillId="4" borderId="1" xfId="0" applyNumberFormat="1" applyFont="1" applyFill="1" applyBorder="1" applyAlignment="1" applyProtection="1"/>
    <xf numFmtId="171" fontId="40" fillId="4" borderId="1" xfId="0" applyNumberFormat="1" applyFont="1" applyFill="1" applyBorder="1" applyAlignment="1" applyProtection="1">
      <alignment horizontal="center" vertical="center"/>
    </xf>
    <xf numFmtId="0" fontId="39" fillId="4" borderId="1" xfId="0" applyFont="1" applyFill="1" applyBorder="1" applyAlignment="1" applyProtection="1"/>
    <xf numFmtId="4" fontId="39" fillId="4" borderId="1" xfId="165" applyNumberFormat="1" applyFont="1" applyFill="1" applyBorder="1" applyAlignment="1" applyProtection="1">
      <alignment horizontal="center" vertical="center"/>
    </xf>
    <xf numFmtId="175" fontId="37" fillId="4" borderId="1" xfId="0" applyNumberFormat="1" applyFont="1" applyFill="1" applyBorder="1" applyAlignment="1" applyProtection="1">
      <alignment horizontal="center" vertical="center"/>
    </xf>
    <xf numFmtId="0" fontId="4" fillId="4" borderId="22" xfId="0" applyFont="1" applyFill="1" applyBorder="1" applyAlignment="1" applyProtection="1">
      <alignment wrapText="1"/>
    </xf>
    <xf numFmtId="0" fontId="39" fillId="4" borderId="22" xfId="0" applyFont="1" applyFill="1" applyBorder="1" applyAlignment="1" applyProtection="1"/>
    <xf numFmtId="0" fontId="41" fillId="4" borderId="5" xfId="0" applyFont="1" applyFill="1" applyBorder="1" applyAlignment="1" applyProtection="1">
      <alignment vertical="center"/>
    </xf>
    <xf numFmtId="171" fontId="10" fillId="4" borderId="1" xfId="0" applyNumberFormat="1" applyFont="1" applyFill="1" applyBorder="1" applyAlignment="1" applyProtection="1"/>
    <xf numFmtId="3" fontId="10" fillId="4" borderId="1" xfId="0" applyNumberFormat="1" applyFont="1" applyFill="1" applyBorder="1" applyAlignment="1" applyProtection="1"/>
    <xf numFmtId="2" fontId="39" fillId="4" borderId="1" xfId="165" applyNumberFormat="1" applyFont="1" applyFill="1" applyBorder="1" applyAlignment="1" applyProtection="1">
      <alignment wrapText="1"/>
    </xf>
    <xf numFmtId="1" fontId="39" fillId="4" borderId="1" xfId="165" applyNumberFormat="1" applyFont="1" applyFill="1" applyBorder="1" applyAlignment="1" applyProtection="1">
      <alignment horizontal="center" vertical="top" wrapText="1"/>
    </xf>
    <xf numFmtId="0" fontId="43" fillId="4" borderId="1" xfId="165" applyFont="1" applyFill="1" applyBorder="1" applyAlignment="1" applyProtection="1">
      <alignment horizontal="center" vertical="center" wrapText="1"/>
    </xf>
    <xf numFmtId="0" fontId="43" fillId="4" borderId="1" xfId="165" applyFont="1" applyFill="1" applyBorder="1" applyAlignment="1" applyProtection="1">
      <alignment wrapText="1"/>
    </xf>
    <xf numFmtId="0" fontId="41" fillId="4" borderId="1" xfId="275" applyFont="1" applyFill="1" applyBorder="1" applyAlignment="1" applyProtection="1">
      <alignment horizontal="left" vertical="center" wrapText="1"/>
    </xf>
    <xf numFmtId="1" fontId="39" fillId="4" borderId="23" xfId="165" applyNumberFormat="1" applyFont="1" applyFill="1" applyBorder="1" applyAlignment="1" applyProtection="1">
      <alignment horizontal="center" vertical="top" wrapText="1"/>
    </xf>
    <xf numFmtId="2" fontId="39" fillId="4" borderId="23" xfId="165" applyNumberFormat="1" applyFont="1" applyFill="1" applyBorder="1" applyAlignment="1" applyProtection="1">
      <alignment horizontal="center" vertical="top" wrapText="1"/>
    </xf>
    <xf numFmtId="0" fontId="4" fillId="4" borderId="1" xfId="164" applyFont="1" applyFill="1" applyBorder="1" applyAlignment="1" applyProtection="1">
      <alignment horizontal="left" vertical="center" wrapText="1"/>
    </xf>
    <xf numFmtId="4" fontId="43" fillId="4" borderId="1" xfId="165" applyNumberFormat="1" applyFont="1" applyFill="1" applyBorder="1" applyAlignment="1" applyProtection="1"/>
    <xf numFmtId="0" fontId="43" fillId="4" borderId="1" xfId="165" applyFont="1" applyFill="1" applyBorder="1" applyAlignment="1" applyProtection="1">
      <alignment vertical="top" wrapText="1"/>
    </xf>
    <xf numFmtId="4" fontId="39" fillId="4" borderId="1" xfId="275" applyNumberFormat="1" applyFont="1" applyFill="1" applyBorder="1" applyAlignment="1" applyProtection="1">
      <alignment horizontal="center" vertical="center"/>
    </xf>
    <xf numFmtId="0" fontId="48" fillId="0" borderId="0" xfId="0" applyFont="1" applyAlignment="1" applyProtection="1"/>
    <xf numFmtId="4" fontId="39" fillId="4" borderId="1" xfId="0" applyNumberFormat="1" applyFont="1" applyFill="1" applyBorder="1" applyAlignment="1" applyProtection="1">
      <alignment horizontal="center" vertical="center"/>
    </xf>
    <xf numFmtId="0" fontId="35" fillId="4" borderId="21" xfId="275" applyFont="1" applyFill="1" applyBorder="1" applyAlignment="1" applyProtection="1">
      <alignment horizontal="center" vertical="top"/>
    </xf>
    <xf numFmtId="2" fontId="39" fillId="4" borderId="21" xfId="165" applyNumberFormat="1" applyFont="1" applyFill="1" applyBorder="1" applyAlignment="1" applyProtection="1">
      <alignment horizontal="center" vertical="top" wrapText="1"/>
    </xf>
    <xf numFmtId="0" fontId="38" fillId="19" borderId="21" xfId="0" applyFont="1" applyFill="1" applyBorder="1" applyAlignment="1" applyProtection="1">
      <alignment vertical="center" wrapText="1"/>
    </xf>
    <xf numFmtId="4" fontId="39" fillId="19" borderId="1" xfId="165" applyNumberFormat="1" applyFont="1" applyFill="1" applyBorder="1" applyAlignment="1" applyProtection="1">
      <alignment horizontal="center"/>
    </xf>
    <xf numFmtId="171" fontId="39" fillId="19" borderId="1" xfId="165" applyNumberFormat="1" applyFont="1" applyFill="1" applyBorder="1" applyAlignment="1" applyProtection="1">
      <alignment horizontal="center" vertical="center"/>
    </xf>
    <xf numFmtId="3" fontId="39" fillId="19" borderId="1" xfId="165" applyNumberFormat="1" applyFont="1" applyFill="1" applyBorder="1" applyAlignment="1" applyProtection="1">
      <alignment horizontal="center" vertical="center"/>
    </xf>
    <xf numFmtId="4" fontId="39" fillId="19" borderId="1" xfId="275" applyNumberFormat="1" applyFont="1" applyFill="1" applyBorder="1" applyAlignment="1" applyProtection="1">
      <alignment horizontal="center" vertical="center"/>
    </xf>
    <xf numFmtId="0" fontId="38" fillId="19" borderId="1" xfId="0" applyFont="1" applyFill="1" applyBorder="1" applyAlignment="1" applyProtection="1">
      <alignment vertical="center" wrapText="1"/>
    </xf>
    <xf numFmtId="0" fontId="35" fillId="19" borderId="1" xfId="0" applyFont="1" applyFill="1" applyBorder="1" applyAlignment="1" applyProtection="1">
      <alignment horizontal="left" vertical="top" wrapText="1"/>
    </xf>
    <xf numFmtId="0" fontId="35" fillId="19" borderId="1" xfId="0" applyFont="1" applyFill="1" applyBorder="1" applyAlignment="1" applyProtection="1">
      <alignment wrapText="1"/>
    </xf>
    <xf numFmtId="0" fontId="35" fillId="19" borderId="1" xfId="0" applyFont="1" applyFill="1" applyBorder="1" applyAlignment="1" applyProtection="1">
      <alignment vertical="top" wrapText="1"/>
    </xf>
    <xf numFmtId="0" fontId="39" fillId="19" borderId="1" xfId="0" applyFont="1" applyFill="1" applyBorder="1" applyAlignment="1" applyProtection="1"/>
    <xf numFmtId="171" fontId="39" fillId="19" borderId="1" xfId="0" applyNumberFormat="1" applyFont="1" applyFill="1" applyBorder="1" applyAlignment="1" applyProtection="1">
      <alignment horizontal="center" vertical="center"/>
    </xf>
    <xf numFmtId="3" fontId="39" fillId="19" borderId="1" xfId="0" applyNumberFormat="1" applyFont="1" applyFill="1" applyBorder="1" applyAlignment="1" applyProtection="1">
      <alignment horizontal="center" vertical="center"/>
    </xf>
    <xf numFmtId="4" fontId="39" fillId="19" borderId="1" xfId="0" applyNumberFormat="1" applyFont="1" applyFill="1" applyBorder="1" applyAlignment="1" applyProtection="1">
      <alignment horizontal="center" vertical="center"/>
    </xf>
    <xf numFmtId="0" fontId="41" fillId="19" borderId="1" xfId="275" applyFont="1" applyFill="1" applyBorder="1" applyAlignment="1" applyProtection="1"/>
    <xf numFmtId="2" fontId="43" fillId="19" borderId="1" xfId="165" applyNumberFormat="1" applyFont="1" applyFill="1" applyBorder="1" applyAlignment="1" applyProtection="1">
      <alignment wrapText="1"/>
    </xf>
    <xf numFmtId="0" fontId="35" fillId="19" borderId="1" xfId="275" applyFont="1" applyFill="1" applyBorder="1" applyAlignment="1" applyProtection="1">
      <alignment horizontal="left" vertical="center" wrapText="1"/>
    </xf>
    <xf numFmtId="4" fontId="43" fillId="19" borderId="1" xfId="165" applyNumberFormat="1" applyFont="1" applyFill="1" applyBorder="1" applyAlignment="1" applyProtection="1">
      <alignment horizontal="center"/>
    </xf>
    <xf numFmtId="171" fontId="43" fillId="19" borderId="1" xfId="165" applyNumberFormat="1" applyFont="1" applyFill="1" applyBorder="1" applyAlignment="1" applyProtection="1">
      <alignment horizontal="center" vertical="center"/>
    </xf>
    <xf numFmtId="3" fontId="43" fillId="19" borderId="1" xfId="165" applyNumberFormat="1" applyFont="1" applyFill="1" applyBorder="1" applyAlignment="1" applyProtection="1">
      <alignment horizontal="center" vertical="center"/>
    </xf>
    <xf numFmtId="4" fontId="43" fillId="19" borderId="1" xfId="275" applyNumberFormat="1" applyFont="1" applyFill="1" applyBorder="1" applyAlignment="1" applyProtection="1">
      <alignment horizontal="center" vertical="center"/>
    </xf>
    <xf numFmtId="0" fontId="41" fillId="0" borderId="0" xfId="275" applyFont="1" applyBorder="1" applyAlignment="1" applyProtection="1"/>
    <xf numFmtId="2" fontId="43" fillId="0" borderId="0" xfId="165" applyNumberFormat="1" applyFont="1" applyBorder="1" applyAlignment="1" applyProtection="1">
      <alignment wrapText="1"/>
    </xf>
    <xf numFmtId="0" fontId="35" fillId="4" borderId="0" xfId="275" applyFont="1" applyFill="1" applyBorder="1" applyAlignment="1" applyProtection="1">
      <alignment horizontal="left" vertical="center" wrapText="1"/>
    </xf>
    <xf numFmtId="4" fontId="43" fillId="4" borderId="0" xfId="165" applyNumberFormat="1" applyFont="1" applyFill="1" applyBorder="1" applyAlignment="1" applyProtection="1">
      <alignment horizontal="center"/>
    </xf>
    <xf numFmtId="171" fontId="43" fillId="4" borderId="0" xfId="165" applyNumberFormat="1" applyFont="1" applyFill="1" applyBorder="1" applyAlignment="1" applyProtection="1">
      <alignment horizontal="center" vertical="center"/>
    </xf>
    <xf numFmtId="3" fontId="43" fillId="4" borderId="0" xfId="165" applyNumberFormat="1" applyFont="1" applyFill="1" applyBorder="1" applyAlignment="1" applyProtection="1">
      <alignment horizontal="center" vertical="center"/>
    </xf>
    <xf numFmtId="4" fontId="43" fillId="4" borderId="0" xfId="275" applyNumberFormat="1" applyFont="1" applyFill="1" applyBorder="1" applyAlignment="1" applyProtection="1">
      <alignment horizontal="center" vertical="center"/>
    </xf>
    <xf numFmtId="4" fontId="49" fillId="4" borderId="0" xfId="0" applyNumberFormat="1" applyFont="1" applyFill="1" applyAlignment="1" applyProtection="1"/>
    <xf numFmtId="172" fontId="10" fillId="4" borderId="0" xfId="0" applyNumberFormat="1" applyFont="1" applyFill="1" applyAlignment="1" applyProtection="1"/>
    <xf numFmtId="172" fontId="4" fillId="4" borderId="0" xfId="0" applyNumberFormat="1" applyFont="1" applyFill="1" applyAlignment="1" applyProtection="1">
      <alignment horizontal="right" vertical="center"/>
    </xf>
    <xf numFmtId="172" fontId="4" fillId="4" borderId="0" xfId="0" applyNumberFormat="1" applyFont="1" applyFill="1" applyAlignment="1" applyProtection="1"/>
    <xf numFmtId="172" fontId="44" fillId="4" borderId="0" xfId="0" applyNumberFormat="1" applyFont="1" applyFill="1" applyAlignment="1" applyProtection="1">
      <alignment horizontal="left" vertical="center"/>
    </xf>
    <xf numFmtId="172" fontId="35" fillId="4" borderId="1" xfId="0" applyNumberFormat="1" applyFont="1" applyFill="1" applyBorder="1" applyAlignment="1" applyProtection="1">
      <alignment horizontal="center" vertical="top" wrapText="1"/>
    </xf>
    <xf numFmtId="0" fontId="35" fillId="4" borderId="1" xfId="0" applyFont="1" applyFill="1" applyBorder="1" applyAlignment="1" applyProtection="1">
      <alignment horizontal="center" vertical="center"/>
    </xf>
    <xf numFmtId="1" fontId="35" fillId="4" borderId="1" xfId="0" applyNumberFormat="1" applyFont="1" applyFill="1" applyBorder="1" applyAlignment="1" applyProtection="1">
      <alignment horizontal="center" vertical="center"/>
    </xf>
    <xf numFmtId="171" fontId="35" fillId="4" borderId="1" xfId="0" applyNumberFormat="1" applyFont="1" applyFill="1" applyBorder="1" applyAlignment="1" applyProtection="1">
      <alignment horizontal="center" vertical="center"/>
    </xf>
    <xf numFmtId="171" fontId="10" fillId="4" borderId="0" xfId="0" applyNumberFormat="1" applyFont="1" applyFill="1" applyAlignment="1" applyProtection="1"/>
    <xf numFmtId="4" fontId="35" fillId="4" borderId="1" xfId="0" applyNumberFormat="1" applyFont="1" applyFill="1" applyBorder="1" applyAlignment="1" applyProtection="1">
      <alignment vertical="center" wrapText="1"/>
    </xf>
    <xf numFmtId="171" fontId="35" fillId="4" borderId="1" xfId="165" applyNumberFormat="1" applyFont="1" applyFill="1" applyBorder="1" applyAlignment="1" applyProtection="1">
      <alignment horizontal="center" vertical="center"/>
    </xf>
    <xf numFmtId="0" fontId="35" fillId="4" borderId="1" xfId="164" applyFont="1" applyFill="1" applyBorder="1" applyAlignment="1" applyProtection="1">
      <alignment horizontal="left" vertical="center" wrapText="1"/>
    </xf>
    <xf numFmtId="0" fontId="35" fillId="4" borderId="1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49" fontId="34" fillId="4" borderId="0" xfId="0" applyNumberFormat="1" applyFont="1" applyFill="1" applyBorder="1" applyAlignment="1" applyProtection="1">
      <alignment vertical="center"/>
    </xf>
    <xf numFmtId="0" fontId="35" fillId="4" borderId="0" xfId="0" applyFont="1" applyFill="1" applyBorder="1" applyAlignment="1" applyProtection="1"/>
    <xf numFmtId="49" fontId="35" fillId="4" borderId="0" xfId="0" applyNumberFormat="1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top"/>
    </xf>
    <xf numFmtId="49" fontId="3" fillId="4" borderId="0" xfId="0" applyNumberFormat="1" applyFont="1" applyFill="1" applyBorder="1" applyAlignment="1" applyProtection="1">
      <alignment vertical="center"/>
    </xf>
    <xf numFmtId="49" fontId="4" fillId="4" borderId="0" xfId="0" applyNumberFormat="1" applyFont="1" applyFill="1" applyBorder="1" applyAlignment="1" applyProtection="1">
      <alignment horizontal="left" vertical="center"/>
    </xf>
    <xf numFmtId="0" fontId="35" fillId="4" borderId="0" xfId="0" applyFont="1" applyFill="1" applyBorder="1" applyAlignment="1" applyProtection="1">
      <alignment horizontal="right"/>
    </xf>
    <xf numFmtId="49" fontId="35" fillId="4" borderId="0" xfId="0" applyNumberFormat="1" applyFont="1" applyFill="1" applyBorder="1" applyAlignment="1" applyProtection="1">
      <alignment horizontal="right" vertical="center"/>
    </xf>
    <xf numFmtId="0" fontId="35" fillId="0" borderId="0" xfId="0" applyFont="1" applyBorder="1" applyAlignment="1" applyProtection="1">
      <alignment horizontal="left"/>
    </xf>
    <xf numFmtId="49" fontId="34" fillId="4" borderId="0" xfId="0" applyNumberFormat="1" applyFont="1" applyFill="1" applyAlignment="1" applyProtection="1">
      <alignment vertical="center"/>
    </xf>
    <xf numFmtId="49" fontId="38" fillId="4" borderId="1" xfId="0" applyNumberFormat="1" applyFont="1" applyFill="1" applyBorder="1" applyAlignment="1" applyProtection="1">
      <alignment horizontal="center" vertical="center" wrapText="1"/>
    </xf>
    <xf numFmtId="49" fontId="38" fillId="4" borderId="0" xfId="0" applyNumberFormat="1" applyFont="1" applyFill="1" applyAlignment="1" applyProtection="1">
      <alignment horizontal="center" vertical="center"/>
    </xf>
    <xf numFmtId="3" fontId="38" fillId="4" borderId="1" xfId="164" applyNumberFormat="1" applyFont="1" applyFill="1" applyBorder="1" applyAlignment="1" applyProtection="1">
      <alignment horizontal="center" vertical="center"/>
    </xf>
    <xf numFmtId="0" fontId="38" fillId="4" borderId="1" xfId="164" applyFont="1" applyFill="1" applyBorder="1" applyAlignment="1" applyProtection="1">
      <alignment vertical="center" wrapText="1"/>
    </xf>
    <xf numFmtId="2" fontId="38" fillId="4" borderId="1" xfId="165" applyNumberFormat="1" applyFont="1" applyFill="1" applyBorder="1" applyAlignment="1" applyProtection="1">
      <alignment horizontal="center" vertical="center" wrapText="1"/>
    </xf>
    <xf numFmtId="4" fontId="38" fillId="4" borderId="1" xfId="165" applyNumberFormat="1" applyFont="1" applyFill="1" applyBorder="1" applyAlignment="1" applyProtection="1">
      <alignment horizontal="center" vertical="center" wrapText="1"/>
    </xf>
    <xf numFmtId="176" fontId="38" fillId="4" borderId="1" xfId="164" applyNumberFormat="1" applyFont="1" applyFill="1" applyBorder="1" applyAlignment="1" applyProtection="1">
      <alignment horizontal="center" vertical="center"/>
    </xf>
    <xf numFmtId="177" fontId="38" fillId="4" borderId="1" xfId="179" applyNumberFormat="1" applyFont="1" applyFill="1" applyBorder="1" applyAlignment="1" applyProtection="1">
      <alignment horizontal="center" vertical="center" wrapText="1"/>
    </xf>
    <xf numFmtId="4" fontId="38" fillId="4" borderId="1" xfId="179" applyNumberFormat="1" applyFont="1" applyFill="1" applyBorder="1" applyAlignment="1" applyProtection="1">
      <alignment horizontal="center" vertical="center" wrapText="1"/>
    </xf>
    <xf numFmtId="2" fontId="38" fillId="4" borderId="1" xfId="179" applyNumberFormat="1" applyFont="1" applyFill="1" applyBorder="1" applyAlignment="1" applyProtection="1">
      <alignment horizontal="center" vertical="center" wrapText="1"/>
    </xf>
    <xf numFmtId="0" fontId="38" fillId="4" borderId="1" xfId="180" applyFont="1" applyFill="1" applyBorder="1" applyAlignment="1" applyProtection="1">
      <alignment horizontal="center" vertical="center" wrapText="1"/>
    </xf>
    <xf numFmtId="4" fontId="38" fillId="4" borderId="1" xfId="180" applyNumberFormat="1" applyFont="1" applyFill="1" applyBorder="1" applyAlignment="1" applyProtection="1">
      <alignment horizontal="center" vertical="center" wrapText="1"/>
    </xf>
    <xf numFmtId="4" fontId="35" fillId="4" borderId="1" xfId="179" applyNumberFormat="1" applyFont="1" applyFill="1" applyBorder="1" applyAlignment="1" applyProtection="1">
      <alignment horizontal="center" vertical="center" wrapText="1"/>
    </xf>
    <xf numFmtId="0" fontId="38" fillId="4" borderId="1" xfId="165" applyFont="1" applyFill="1" applyBorder="1" applyAlignment="1" applyProtection="1">
      <alignment horizontal="center" vertical="center" wrapText="1"/>
    </xf>
    <xf numFmtId="49" fontId="38" fillId="4" borderId="1" xfId="164" applyNumberFormat="1" applyFont="1" applyFill="1" applyBorder="1" applyAlignment="1" applyProtection="1">
      <alignment horizontal="center" vertical="center"/>
    </xf>
    <xf numFmtId="4" fontId="38" fillId="4" borderId="1" xfId="164" applyNumberFormat="1" applyFont="1" applyFill="1" applyBorder="1" applyAlignment="1" applyProtection="1">
      <alignment horizontal="center" vertical="center"/>
    </xf>
    <xf numFmtId="3" fontId="38" fillId="21" borderId="1" xfId="164" applyNumberFormat="1" applyFont="1" applyFill="1" applyBorder="1" applyAlignment="1" applyProtection="1">
      <alignment horizontal="center" vertical="center"/>
    </xf>
    <xf numFmtId="0" fontId="38" fillId="21" borderId="1" xfId="164" applyFont="1" applyFill="1" applyBorder="1" applyAlignment="1" applyProtection="1">
      <alignment vertical="center" wrapText="1"/>
    </xf>
    <xf numFmtId="2" fontId="38" fillId="21" borderId="1" xfId="179" applyNumberFormat="1" applyFont="1" applyFill="1" applyBorder="1" applyAlignment="1" applyProtection="1">
      <alignment horizontal="center" vertical="center" wrapText="1"/>
    </xf>
    <xf numFmtId="4" fontId="38" fillId="21" borderId="1" xfId="179" applyNumberFormat="1" applyFont="1" applyFill="1" applyBorder="1" applyAlignment="1" applyProtection="1">
      <alignment horizontal="center" vertical="center" wrapText="1"/>
    </xf>
    <xf numFmtId="176" fontId="38" fillId="21" borderId="1" xfId="164" applyNumberFormat="1" applyFont="1" applyFill="1" applyBorder="1" applyAlignment="1" applyProtection="1">
      <alignment horizontal="center" vertical="center"/>
    </xf>
    <xf numFmtId="0" fontId="38" fillId="21" borderId="1" xfId="0" applyFont="1" applyFill="1" applyBorder="1" applyAlignment="1" applyProtection="1">
      <alignment vertical="center" wrapText="1"/>
    </xf>
    <xf numFmtId="0" fontId="38" fillId="21" borderId="1" xfId="0" applyFont="1" applyFill="1" applyBorder="1" applyAlignment="1" applyProtection="1">
      <alignment horizontal="center" vertical="center" wrapText="1"/>
    </xf>
    <xf numFmtId="49" fontId="38" fillId="21" borderId="1" xfId="0" applyNumberFormat="1" applyFont="1" applyFill="1" applyBorder="1" applyAlignment="1" applyProtection="1">
      <alignment horizontal="center" vertical="center"/>
    </xf>
    <xf numFmtId="4" fontId="38" fillId="21" borderId="1" xfId="0" applyNumberFormat="1" applyFont="1" applyFill="1" applyBorder="1" applyAlignment="1" applyProtection="1">
      <alignment horizontal="center" vertical="center"/>
    </xf>
    <xf numFmtId="0" fontId="35" fillId="4" borderId="1" xfId="0" applyFont="1" applyFill="1" applyBorder="1" applyAlignment="1" applyProtection="1">
      <alignment horizontal="center" vertical="center" wrapText="1"/>
    </xf>
    <xf numFmtId="176" fontId="38" fillId="4" borderId="1" xfId="0" applyNumberFormat="1" applyFont="1" applyFill="1" applyBorder="1" applyAlignment="1" applyProtection="1">
      <alignment horizontal="center" vertical="center"/>
    </xf>
    <xf numFmtId="0" fontId="35" fillId="4" borderId="21" xfId="0" applyFont="1" applyFill="1" applyBorder="1" applyAlignment="1" applyProtection="1">
      <alignment horizontal="center" vertical="center" wrapText="1"/>
    </xf>
    <xf numFmtId="0" fontId="38" fillId="4" borderId="1" xfId="0" applyFont="1" applyFill="1" applyBorder="1" applyAlignment="1" applyProtection="1">
      <alignment wrapText="1"/>
    </xf>
    <xf numFmtId="0" fontId="37" fillId="0" borderId="0" xfId="0" applyFont="1" applyBorder="1" applyAlignment="1" applyProtection="1">
      <alignment horizontal="center" vertical="center" wrapText="1"/>
    </xf>
    <xf numFmtId="0" fontId="38" fillId="0" borderId="1" xfId="0" applyFont="1" applyBorder="1" applyAlignment="1" applyProtection="1">
      <alignment horizontal="center" vertical="top" wrapText="1"/>
    </xf>
    <xf numFmtId="49" fontId="38" fillId="0" borderId="1" xfId="0" applyNumberFormat="1" applyFont="1" applyBorder="1" applyAlignment="1" applyProtection="1">
      <alignment horizontal="center" vertical="top" wrapText="1"/>
    </xf>
    <xf numFmtId="0" fontId="38" fillId="0" borderId="1" xfId="164" applyFont="1" applyBorder="1" applyAlignment="1" applyProtection="1">
      <alignment horizontal="center" vertical="center" wrapText="1"/>
    </xf>
    <xf numFmtId="0" fontId="38" fillId="4" borderId="1" xfId="0" applyFont="1" applyFill="1" applyBorder="1" applyAlignment="1" applyProtection="1">
      <alignment horizontal="center" vertical="top" wrapText="1"/>
    </xf>
    <xf numFmtId="0" fontId="37" fillId="0" borderId="2" xfId="0" applyFont="1" applyBorder="1" applyAlignment="1" applyProtection="1">
      <alignment horizontal="center" vertical="center" wrapText="1"/>
    </xf>
    <xf numFmtId="0" fontId="34" fillId="0" borderId="1" xfId="0" applyFont="1" applyBorder="1" applyAlignment="1" applyProtection="1">
      <alignment horizontal="center" vertical="top" wrapText="1"/>
    </xf>
    <xf numFmtId="0" fontId="34" fillId="0" borderId="1" xfId="0" applyFont="1" applyBorder="1" applyAlignment="1" applyProtection="1">
      <alignment horizontal="center" vertical="center" wrapText="1"/>
    </xf>
    <xf numFmtId="0" fontId="34" fillId="21" borderId="1" xfId="0" applyFont="1" applyFill="1" applyBorder="1" applyAlignment="1" applyProtection="1">
      <alignment horizontal="center" vertical="top"/>
    </xf>
    <xf numFmtId="0" fontId="34" fillId="21" borderId="1" xfId="0" applyFont="1" applyFill="1" applyBorder="1" applyAlignment="1" applyProtection="1">
      <alignment horizontal="left" vertical="top" wrapText="1"/>
    </xf>
    <xf numFmtId="0" fontId="34" fillId="4" borderId="1" xfId="0" applyFont="1" applyFill="1" applyBorder="1" applyAlignment="1" applyProtection="1">
      <alignment horizontal="center" vertical="top"/>
    </xf>
    <xf numFmtId="0" fontId="34" fillId="4" borderId="1" xfId="0" applyFont="1" applyFill="1" applyBorder="1" applyAlignment="1" applyProtection="1">
      <alignment horizontal="left" vertical="top" wrapText="1"/>
    </xf>
    <xf numFmtId="0" fontId="34" fillId="0" borderId="1" xfId="0" applyFont="1" applyBorder="1" applyAlignment="1" applyProtection="1">
      <alignment horizontal="center" vertical="top"/>
    </xf>
    <xf numFmtId="0" fontId="34" fillId="0" borderId="1" xfId="0" applyFont="1" applyBorder="1" applyAlignment="1" applyProtection="1">
      <alignment horizontal="left" vertical="top" wrapText="1"/>
    </xf>
    <xf numFmtId="0" fontId="34" fillId="4" borderId="23" xfId="0" applyFont="1" applyFill="1" applyBorder="1" applyAlignment="1" applyProtection="1">
      <alignment horizontal="center" vertical="top"/>
    </xf>
    <xf numFmtId="0" fontId="34" fillId="4" borderId="21" xfId="0" applyFont="1" applyFill="1" applyBorder="1" applyAlignment="1" applyProtection="1">
      <alignment horizontal="left" vertical="top" wrapText="1"/>
    </xf>
    <xf numFmtId="0" fontId="4" fillId="4" borderId="1" xfId="275" applyFont="1" applyFill="1" applyBorder="1" applyAlignment="1" applyProtection="1">
      <alignment horizontal="center" vertical="top"/>
    </xf>
    <xf numFmtId="0" fontId="4" fillId="4" borderId="1" xfId="0" applyFont="1" applyFill="1" applyBorder="1" applyAlignment="1" applyProtection="1">
      <alignment horizontal="left" vertical="top" wrapText="1"/>
    </xf>
    <xf numFmtId="0" fontId="34" fillId="4" borderId="5" xfId="0" applyFont="1" applyFill="1" applyBorder="1" applyAlignment="1" applyProtection="1">
      <alignment horizontal="center" vertical="top"/>
    </xf>
    <xf numFmtId="0" fontId="34" fillId="4" borderId="22" xfId="0" applyFont="1" applyFill="1" applyBorder="1" applyAlignment="1" applyProtection="1">
      <alignment horizontal="center" vertical="top" wrapText="1"/>
    </xf>
    <xf numFmtId="0" fontId="38" fillId="0" borderId="1" xfId="0" applyFont="1" applyBorder="1" applyAlignment="1" applyProtection="1">
      <alignment horizontal="center" vertical="center" wrapText="1"/>
    </xf>
    <xf numFmtId="0" fontId="35" fillId="4" borderId="1" xfId="0" applyFont="1" applyFill="1" applyBorder="1" applyAlignment="1" applyProtection="1">
      <alignment horizontal="center" vertical="top" wrapText="1"/>
    </xf>
    <xf numFmtId="171" fontId="38" fillId="0" borderId="1" xfId="0" applyNumberFormat="1" applyFont="1" applyBorder="1" applyAlignment="1" applyProtection="1">
      <alignment horizontal="center" vertical="top" wrapText="1"/>
    </xf>
    <xf numFmtId="3" fontId="38" fillId="0" borderId="1" xfId="0" applyNumberFormat="1" applyFont="1" applyBorder="1" applyAlignment="1" applyProtection="1">
      <alignment horizontal="center" vertical="top" wrapText="1"/>
    </xf>
    <xf numFmtId="0" fontId="35" fillId="4" borderId="22" xfId="275" applyFont="1" applyFill="1" applyBorder="1" applyAlignment="1" applyProtection="1">
      <alignment horizontal="center" vertical="top"/>
    </xf>
    <xf numFmtId="0" fontId="35" fillId="4" borderId="23" xfId="275" applyFont="1" applyFill="1" applyBorder="1" applyAlignment="1" applyProtection="1">
      <alignment horizontal="center" vertical="top"/>
    </xf>
    <xf numFmtId="0" fontId="35" fillId="4" borderId="21" xfId="275" applyFont="1" applyFill="1" applyBorder="1" applyAlignment="1" applyProtection="1">
      <alignment horizontal="center" vertical="top"/>
    </xf>
    <xf numFmtId="2" fontId="39" fillId="4" borderId="22" xfId="165" applyNumberFormat="1" applyFont="1" applyFill="1" applyBorder="1" applyAlignment="1" applyProtection="1">
      <alignment horizontal="center" vertical="top" wrapText="1"/>
    </xf>
    <xf numFmtId="2" fontId="39" fillId="4" borderId="23" xfId="165" applyNumberFormat="1" applyFont="1" applyFill="1" applyBorder="1" applyAlignment="1" applyProtection="1">
      <alignment horizontal="center" vertical="top" wrapText="1"/>
    </xf>
    <xf numFmtId="2" fontId="39" fillId="4" borderId="21" xfId="165" applyNumberFormat="1" applyFont="1" applyFill="1" applyBorder="1" applyAlignment="1" applyProtection="1">
      <alignment horizontal="center" vertical="top" wrapText="1"/>
    </xf>
    <xf numFmtId="0" fontId="39" fillId="4" borderId="2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top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34" fillId="19" borderId="1" xfId="0" applyFont="1" applyFill="1" applyBorder="1" applyAlignment="1" applyProtection="1">
      <alignment horizontal="center" vertical="top"/>
    </xf>
    <xf numFmtId="0" fontId="34" fillId="19" borderId="1" xfId="0" applyFont="1" applyFill="1" applyBorder="1" applyAlignment="1" applyProtection="1">
      <alignment horizontal="left" vertical="top" wrapText="1"/>
    </xf>
    <xf numFmtId="0" fontId="34" fillId="4" borderId="22" xfId="0" applyFont="1" applyFill="1" applyBorder="1" applyAlignment="1" applyProtection="1">
      <alignment horizontal="left" vertical="top" wrapText="1"/>
    </xf>
    <xf numFmtId="0" fontId="34" fillId="4" borderId="21" xfId="0" applyFont="1" applyFill="1" applyBorder="1" applyAlignment="1" applyProtection="1">
      <alignment horizontal="center" vertical="top"/>
    </xf>
    <xf numFmtId="0" fontId="4" fillId="4" borderId="1" xfId="275" applyFont="1" applyFill="1" applyBorder="1" applyAlignment="1" applyProtection="1">
      <alignment horizontal="left" vertical="top" wrapText="1"/>
    </xf>
    <xf numFmtId="0" fontId="4" fillId="19" borderId="1" xfId="0" applyFont="1" applyFill="1" applyBorder="1" applyAlignment="1" applyProtection="1">
      <alignment horizontal="center" vertical="top"/>
    </xf>
    <xf numFmtId="0" fontId="4" fillId="19" borderId="1" xfId="0" applyFont="1" applyFill="1" applyBorder="1" applyAlignment="1" applyProtection="1">
      <alignment horizontal="left" vertical="top" wrapText="1"/>
    </xf>
    <xf numFmtId="0" fontId="4" fillId="4" borderId="1" xfId="0" applyFont="1" applyFill="1" applyBorder="1" applyAlignment="1" applyProtection="1">
      <alignment horizontal="center" vertical="top"/>
    </xf>
    <xf numFmtId="0" fontId="39" fillId="0" borderId="0" xfId="0" applyFont="1" applyBorder="1" applyAlignment="1" applyProtection="1">
      <alignment horizontal="center" vertical="center" wrapText="1"/>
    </xf>
    <xf numFmtId="0" fontId="35" fillId="0" borderId="1" xfId="0" applyFont="1" applyBorder="1" applyAlignment="1" applyProtection="1">
      <alignment horizontal="center" vertical="top" wrapText="1"/>
    </xf>
    <xf numFmtId="0" fontId="35" fillId="0" borderId="1" xfId="0" applyFont="1" applyBorder="1" applyAlignment="1" applyProtection="1">
      <alignment horizontal="center" vertical="center" wrapText="1"/>
    </xf>
    <xf numFmtId="171" fontId="35" fillId="0" borderId="1" xfId="0" applyNumberFormat="1" applyFont="1" applyBorder="1" applyAlignment="1" applyProtection="1">
      <alignment horizontal="center" vertical="top" wrapText="1"/>
    </xf>
    <xf numFmtId="3" fontId="35" fillId="0" borderId="1" xfId="0" applyNumberFormat="1" applyFont="1" applyBorder="1" applyAlignment="1" applyProtection="1">
      <alignment horizontal="center" vertical="top" wrapText="1"/>
    </xf>
    <xf numFmtId="0" fontId="35" fillId="19" borderId="1" xfId="0" applyFont="1" applyFill="1" applyBorder="1" applyAlignment="1" applyProtection="1">
      <alignment horizontal="center" vertical="top"/>
    </xf>
    <xf numFmtId="0" fontId="35" fillId="19" borderId="1" xfId="0" applyFont="1" applyFill="1" applyBorder="1" applyAlignment="1" applyProtection="1">
      <alignment horizontal="center" vertical="top" wrapText="1"/>
    </xf>
    <xf numFmtId="0" fontId="35" fillId="4" borderId="1" xfId="0" applyFont="1" applyFill="1" applyBorder="1" applyAlignment="1" applyProtection="1">
      <alignment horizontal="center" vertical="top"/>
    </xf>
    <xf numFmtId="0" fontId="35" fillId="4" borderId="22" xfId="0" applyFont="1" applyFill="1" applyBorder="1" applyAlignment="1" applyProtection="1">
      <alignment horizontal="center" vertical="top"/>
    </xf>
    <xf numFmtId="0" fontId="35" fillId="4" borderId="22" xfId="0" applyFont="1" applyFill="1" applyBorder="1" applyAlignment="1" applyProtection="1">
      <alignment horizontal="center" vertical="top" wrapText="1"/>
    </xf>
    <xf numFmtId="0" fontId="39" fillId="4" borderId="1" xfId="0" applyFont="1" applyFill="1" applyBorder="1" applyAlignment="1" applyProtection="1">
      <alignment horizontal="center" vertical="top" wrapText="1"/>
    </xf>
    <xf numFmtId="1" fontId="39" fillId="4" borderId="22" xfId="165" applyNumberFormat="1" applyFont="1" applyFill="1" applyBorder="1" applyAlignment="1" applyProtection="1">
      <alignment horizontal="center" vertical="top" wrapText="1"/>
    </xf>
    <xf numFmtId="1" fontId="39" fillId="4" borderId="1" xfId="165" applyNumberFormat="1" applyFont="1" applyFill="1" applyBorder="1" applyAlignment="1" applyProtection="1">
      <alignment horizontal="center" vertical="top" wrapText="1"/>
    </xf>
    <xf numFmtId="2" fontId="39" fillId="4" borderId="1" xfId="165" applyNumberFormat="1" applyFont="1" applyFill="1" applyBorder="1" applyAlignment="1" applyProtection="1">
      <alignment horizontal="center" vertical="top" wrapText="1"/>
    </xf>
    <xf numFmtId="0" fontId="39" fillId="4" borderId="1" xfId="165" applyFont="1" applyFill="1" applyBorder="1" applyAlignment="1" applyProtection="1">
      <alignment horizontal="center" vertical="top" wrapText="1"/>
    </xf>
    <xf numFmtId="0" fontId="35" fillId="4" borderId="1" xfId="275" applyFont="1" applyFill="1" applyBorder="1" applyAlignment="1" applyProtection="1">
      <alignment horizontal="center" vertical="top"/>
    </xf>
    <xf numFmtId="0" fontId="35" fillId="19" borderId="1" xfId="275" applyFont="1" applyFill="1" applyBorder="1" applyAlignment="1" applyProtection="1">
      <alignment horizontal="center" vertical="top"/>
    </xf>
    <xf numFmtId="2" fontId="39" fillId="19" borderId="1" xfId="165" applyNumberFormat="1" applyFont="1" applyFill="1" applyBorder="1" applyAlignment="1" applyProtection="1">
      <alignment horizontal="center" vertical="top" wrapText="1"/>
    </xf>
    <xf numFmtId="0" fontId="39" fillId="4" borderId="0" xfId="0" applyFont="1" applyFill="1" applyBorder="1" applyAlignment="1" applyProtection="1">
      <alignment horizontal="center" vertical="center" wrapText="1"/>
    </xf>
    <xf numFmtId="172" fontId="35" fillId="4" borderId="1" xfId="0" applyNumberFormat="1" applyFont="1" applyFill="1" applyBorder="1" applyAlignment="1" applyProtection="1">
      <alignment horizontal="center" vertical="top" wrapText="1"/>
    </xf>
    <xf numFmtId="2" fontId="35" fillId="4" borderId="22" xfId="165" applyNumberFormat="1" applyFont="1" applyFill="1" applyBorder="1" applyAlignment="1" applyProtection="1">
      <alignment horizontal="center" vertical="top" wrapText="1"/>
    </xf>
    <xf numFmtId="0" fontId="39" fillId="4" borderId="22" xfId="165" applyFont="1" applyFill="1" applyBorder="1" applyAlignment="1" applyProtection="1">
      <alignment horizontal="center" vertical="top" wrapText="1"/>
    </xf>
    <xf numFmtId="0" fontId="35" fillId="4" borderId="22" xfId="165" applyFont="1" applyFill="1" applyBorder="1" applyAlignment="1" applyProtection="1">
      <alignment horizontal="center" vertical="top" wrapText="1"/>
    </xf>
    <xf numFmtId="2" fontId="35" fillId="4" borderId="1" xfId="165" applyNumberFormat="1" applyFont="1" applyFill="1" applyBorder="1" applyAlignment="1" applyProtection="1">
      <alignment horizontal="center" vertical="top" wrapText="1"/>
    </xf>
    <xf numFmtId="0" fontId="37" fillId="4" borderId="0" xfId="0" applyFont="1" applyFill="1" applyBorder="1" applyAlignment="1" applyProtection="1">
      <alignment horizontal="center" vertical="center" wrapText="1"/>
    </xf>
    <xf numFmtId="49" fontId="38" fillId="4" borderId="1" xfId="0" applyNumberFormat="1" applyFont="1" applyFill="1" applyBorder="1" applyAlignment="1" applyProtection="1">
      <alignment horizontal="center" vertical="top" wrapText="1"/>
    </xf>
    <xf numFmtId="0" fontId="38" fillId="4" borderId="1" xfId="0" applyFont="1" applyFill="1" applyBorder="1" applyAlignment="1" applyProtection="1">
      <alignment horizontal="center"/>
    </xf>
  </cellXfs>
  <cellStyles count="30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br" xfId="19"/>
    <cellStyle name="br 2" xfId="20"/>
    <cellStyle name="br 3" xfId="21"/>
    <cellStyle name="col" xfId="22"/>
    <cellStyle name="col 2" xfId="23"/>
    <cellStyle name="col 3" xfId="24"/>
    <cellStyle name="Normal" xfId="25"/>
    <cellStyle name="st34" xfId="26"/>
    <cellStyle name="st34 2" xfId="27"/>
    <cellStyle name="st34 3" xfId="28"/>
    <cellStyle name="st41" xfId="29"/>
    <cellStyle name="style0" xfId="30"/>
    <cellStyle name="style0 2" xfId="31"/>
    <cellStyle name="td" xfId="32"/>
    <cellStyle name="td 2" xfId="33"/>
    <cellStyle name="tr" xfId="34"/>
    <cellStyle name="tr 2" xfId="35"/>
    <cellStyle name="tr 3" xfId="36"/>
    <cellStyle name="xl21" xfId="37"/>
    <cellStyle name="xl21 2" xfId="38"/>
    <cellStyle name="xl21 3" xfId="39"/>
    <cellStyle name="xl22" xfId="40"/>
    <cellStyle name="xl22 2" xfId="41"/>
    <cellStyle name="xl23" xfId="42"/>
    <cellStyle name="xl23 2" xfId="43"/>
    <cellStyle name="xl23 3" xfId="44"/>
    <cellStyle name="xl24" xfId="45"/>
    <cellStyle name="xl24 2" xfId="46"/>
    <cellStyle name="xl24 3" xfId="47"/>
    <cellStyle name="xl25" xfId="48"/>
    <cellStyle name="xl25 2" xfId="49"/>
    <cellStyle name="xl25 3" xfId="50"/>
    <cellStyle name="xl26" xfId="51"/>
    <cellStyle name="xl26 2" xfId="52"/>
    <cellStyle name="xl26 3" xfId="53"/>
    <cellStyle name="xl27" xfId="54"/>
    <cellStyle name="xl27 2" xfId="55"/>
    <cellStyle name="xl27 3" xfId="56"/>
    <cellStyle name="xl28" xfId="57"/>
    <cellStyle name="xl28 2" xfId="58"/>
    <cellStyle name="xl28 3" xfId="59"/>
    <cellStyle name="xl29" xfId="60"/>
    <cellStyle name="xl29 2" xfId="61"/>
    <cellStyle name="xl29 3" xfId="62"/>
    <cellStyle name="xl30" xfId="63"/>
    <cellStyle name="xl30 2" xfId="64"/>
    <cellStyle name="xl30 3" xfId="65"/>
    <cellStyle name="xl31" xfId="66"/>
    <cellStyle name="xl31 2" xfId="67"/>
    <cellStyle name="xl31 3" xfId="68"/>
    <cellStyle name="xl32" xfId="69"/>
    <cellStyle name="xl32 2" xfId="70"/>
    <cellStyle name="xl32 3" xfId="71"/>
    <cellStyle name="xl33" xfId="72"/>
    <cellStyle name="xl33 2" xfId="73"/>
    <cellStyle name="xl33 3" xfId="74"/>
    <cellStyle name="xl34" xfId="75"/>
    <cellStyle name="xl34 2" xfId="76"/>
    <cellStyle name="xl34 3" xfId="77"/>
    <cellStyle name="xl35" xfId="78"/>
    <cellStyle name="xl35 2" xfId="79"/>
    <cellStyle name="xl35 3" xfId="80"/>
    <cellStyle name="xl36" xfId="81"/>
    <cellStyle name="xl36 2" xfId="82"/>
    <cellStyle name="xl36 3" xfId="83"/>
    <cellStyle name="xl37" xfId="84"/>
    <cellStyle name="xl37 2" xfId="85"/>
    <cellStyle name="xl37 3" xfId="86"/>
    <cellStyle name="xl38" xfId="87"/>
    <cellStyle name="xl38 2" xfId="88"/>
    <cellStyle name="xl38 3" xfId="89"/>
    <cellStyle name="xl39" xfId="90"/>
    <cellStyle name="xl39 2" xfId="91"/>
    <cellStyle name="xl39 3" xfId="92"/>
    <cellStyle name="xl40" xfId="93"/>
    <cellStyle name="xl40 2" xfId="94"/>
    <cellStyle name="xl40 3" xfId="95"/>
    <cellStyle name="xl41" xfId="96"/>
    <cellStyle name="xl41 2" xfId="97"/>
    <cellStyle name="xl41 3" xfId="98"/>
    <cellStyle name="xl42" xfId="99"/>
    <cellStyle name="xl42 2" xfId="100"/>
    <cellStyle name="xl42 3" xfId="101"/>
    <cellStyle name="xl43" xfId="102"/>
    <cellStyle name="xl43 2" xfId="103"/>
    <cellStyle name="xl43 3" xfId="104"/>
    <cellStyle name="xl44" xfId="105"/>
    <cellStyle name="xl44 2" xfId="106"/>
    <cellStyle name="xl44 3" xfId="107"/>
    <cellStyle name="xl45" xfId="108"/>
    <cellStyle name="xl45 2" xfId="109"/>
    <cellStyle name="xl45 3" xfId="110"/>
    <cellStyle name="xl46" xfId="111"/>
    <cellStyle name="xl46 2" xfId="112"/>
    <cellStyle name="xl46 3" xfId="113"/>
    <cellStyle name="xl47" xfId="114"/>
    <cellStyle name="xl47 2" xfId="115"/>
    <cellStyle name="xl47 3" xfId="116"/>
    <cellStyle name="xl48" xfId="117"/>
    <cellStyle name="xl48 2" xfId="118"/>
    <cellStyle name="xl48 3" xfId="119"/>
    <cellStyle name="xl49" xfId="120"/>
    <cellStyle name="xl49 2" xfId="121"/>
    <cellStyle name="xl49 3" xfId="122"/>
    <cellStyle name="xl50" xfId="123"/>
    <cellStyle name="xl51" xfId="124"/>
    <cellStyle name="xl52" xfId="125"/>
    <cellStyle name="xl53" xfId="126"/>
    <cellStyle name="xl54" xfId="127"/>
    <cellStyle name="xl55" xfId="128"/>
    <cellStyle name="xl56" xfId="129"/>
    <cellStyle name="Акцент1 2" xfId="130"/>
    <cellStyle name="Акцент2 2" xfId="131"/>
    <cellStyle name="Акцент3 2" xfId="132"/>
    <cellStyle name="Акцент4 2" xfId="133"/>
    <cellStyle name="Акцент5 2" xfId="134"/>
    <cellStyle name="Акцент6 2" xfId="135"/>
    <cellStyle name="Ввод  2" xfId="136"/>
    <cellStyle name="Вывод 2" xfId="137"/>
    <cellStyle name="Вычисление 2" xfId="138"/>
    <cellStyle name="Данные (редактируемые)" xfId="139"/>
    <cellStyle name="Данные (только для чтения)" xfId="140"/>
    <cellStyle name="Данные для удаления" xfId="141"/>
    <cellStyle name="Денежный 2" xfId="142"/>
    <cellStyle name="Денежный 2 2" xfId="143"/>
    <cellStyle name="Денежный 2 3" xfId="144"/>
    <cellStyle name="Денежный 2_стр.00" xfId="145"/>
    <cellStyle name="Заголовки полей" xfId="146"/>
    <cellStyle name="Заголовки полей [печать]" xfId="147"/>
    <cellStyle name="Заголовок 1 2" xfId="148"/>
    <cellStyle name="Заголовок 2 2" xfId="149"/>
    <cellStyle name="Заголовок 3 2" xfId="150"/>
    <cellStyle name="Заголовок 4 2" xfId="151"/>
    <cellStyle name="Заголовок меры" xfId="152"/>
    <cellStyle name="Заголовок показателя [печать]" xfId="153"/>
    <cellStyle name="Заголовок показателя константы" xfId="154"/>
    <cellStyle name="Заголовок результата расчета" xfId="155"/>
    <cellStyle name="Заголовок свободного показателя" xfId="156"/>
    <cellStyle name="Значение фильтра" xfId="157"/>
    <cellStyle name="Значение фильтра [печать]" xfId="158"/>
    <cellStyle name="Информация о задаче" xfId="159"/>
    <cellStyle name="Итог 2" xfId="160"/>
    <cellStyle name="Контрольная ячейка 2" xfId="161"/>
    <cellStyle name="Название 2" xfId="162"/>
    <cellStyle name="Нейтральный 2" xfId="163"/>
    <cellStyle name="Обычный" xfId="0" builtinId="0"/>
    <cellStyle name="Обычный 10" xfId="164"/>
    <cellStyle name="Обычный 11" xfId="165"/>
    <cellStyle name="Обычный 2" xfId="166"/>
    <cellStyle name="Обычный 2 2" xfId="167"/>
    <cellStyle name="Обычный 2 2 2" xfId="168"/>
    <cellStyle name="Обычный 2 2 3" xfId="169"/>
    <cellStyle name="Обычный 2 3" xfId="170"/>
    <cellStyle name="Обычный 2 3 2" xfId="171"/>
    <cellStyle name="Обычный 2 3 2 2" xfId="172"/>
    <cellStyle name="Обычный 2 3 2 3" xfId="173"/>
    <cellStyle name="Обычный 2 3 3" xfId="174"/>
    <cellStyle name="Обычный 2 3 4" xfId="175"/>
    <cellStyle name="Обычный 2 3 5" xfId="176"/>
    <cellStyle name="Обычный 2 3 6" xfId="177"/>
    <cellStyle name="Обычный 2 3 7" xfId="178"/>
    <cellStyle name="Обычный 2 3 8" xfId="179"/>
    <cellStyle name="Обычный 2 3_Приложение 10 формулы" xfId="180"/>
    <cellStyle name="Обычный 2 4" xfId="181"/>
    <cellStyle name="Обычный 2 5" xfId="182"/>
    <cellStyle name="Обычный 2_стр.2_3 (3)" xfId="183"/>
    <cellStyle name="Обычный 3" xfId="184"/>
    <cellStyle name="Обычный 3 2" xfId="185"/>
    <cellStyle name="Обычный 3 2 2" xfId="186"/>
    <cellStyle name="Обычный 3 2 2 2" xfId="187"/>
    <cellStyle name="Обычный 3 2 2 2 2" xfId="188"/>
    <cellStyle name="Обычный 3 2 2 2 3" xfId="189"/>
    <cellStyle name="Обычный 3 2 2 2 4" xfId="190"/>
    <cellStyle name="Обычный 3 2 2 3" xfId="191"/>
    <cellStyle name="Обычный 3 2 2 4" xfId="192"/>
    <cellStyle name="Обычный 3 2 2 5" xfId="193"/>
    <cellStyle name="Обычный 3 2 2_Приложение 10 формулы" xfId="194"/>
    <cellStyle name="Обычный 3 2 3" xfId="195"/>
    <cellStyle name="Обычный 3 2_$158869_01d" xfId="196"/>
    <cellStyle name="Обычный 3 3" xfId="197"/>
    <cellStyle name="Обычный 3 3 2" xfId="198"/>
    <cellStyle name="Обычный 3 3 3" xfId="199"/>
    <cellStyle name="Обычный 3 3_$158869_03d" xfId="200"/>
    <cellStyle name="Обычный 3 4" xfId="201"/>
    <cellStyle name="Обычный 3 4 2" xfId="202"/>
    <cellStyle name="Обычный 3 4 2 2" xfId="203"/>
    <cellStyle name="Обычный 3 4 2 3" xfId="204"/>
    <cellStyle name="Обычный 3 4 2 4" xfId="205"/>
    <cellStyle name="Обычный 3 4 3" xfId="206"/>
    <cellStyle name="Обычный 3 4 4" xfId="207"/>
    <cellStyle name="Обычный 3 4 5" xfId="208"/>
    <cellStyle name="Обычный 3 4_Приложение 10 формулы" xfId="209"/>
    <cellStyle name="Обычный 3 5" xfId="210"/>
    <cellStyle name="Обычный 3 6" xfId="211"/>
    <cellStyle name="Обычный 3 6 2" xfId="212"/>
    <cellStyle name="Обычный 3 6 3" xfId="213"/>
    <cellStyle name="Обычный 3 6 4" xfId="214"/>
    <cellStyle name="Обычный 3_$158869_01d" xfId="215"/>
    <cellStyle name="Обычный 4" xfId="216"/>
    <cellStyle name="Обычный 4 2" xfId="217"/>
    <cellStyle name="Обычный 4 3" xfId="218"/>
    <cellStyle name="Обычный 4 4" xfId="219"/>
    <cellStyle name="Обычный 4 5" xfId="220"/>
    <cellStyle name="Обычный 4 5 2" xfId="221"/>
    <cellStyle name="Обычный 4 5 3" xfId="222"/>
    <cellStyle name="Обычный 4 5 4" xfId="223"/>
    <cellStyle name="Обычный 4_стр.00" xfId="224"/>
    <cellStyle name="Обычный 5" xfId="225"/>
    <cellStyle name="Обычный 5 2" xfId="226"/>
    <cellStyle name="Обычный 5 2 2" xfId="227"/>
    <cellStyle name="Обычный 5 2 2 2" xfId="228"/>
    <cellStyle name="Обычный 5 2 2 2 2" xfId="229"/>
    <cellStyle name="Обычный 5 2 2 2 2 2" xfId="230"/>
    <cellStyle name="Обычный 5 2 2 2 2 3" xfId="231"/>
    <cellStyle name="Обычный 5 2 2 2 2 4" xfId="232"/>
    <cellStyle name="Обычный 5 2 2 2 3" xfId="233"/>
    <cellStyle name="Обычный 5 2 2 2 4" xfId="234"/>
    <cellStyle name="Обычный 5 2 2 2 5" xfId="235"/>
    <cellStyle name="Обычный 5 2 2 2_Приложение 10 формулы" xfId="236"/>
    <cellStyle name="Обычный 5 2 2 3" xfId="237"/>
    <cellStyle name="Обычный 5 2 2 3 2" xfId="238"/>
    <cellStyle name="Обычный 5 2 2 3 3" xfId="239"/>
    <cellStyle name="Обычный 5 2 2 3 4" xfId="240"/>
    <cellStyle name="Обычный 5 2 2_$158869_01d" xfId="241"/>
    <cellStyle name="Обычный 5 2 3" xfId="242"/>
    <cellStyle name="Обычный 5 2 3 2" xfId="243"/>
    <cellStyle name="Обычный 5 2 3 2 2" xfId="244"/>
    <cellStyle name="Обычный 5 2 3 2 3" xfId="245"/>
    <cellStyle name="Обычный 5 2 3 2 4" xfId="246"/>
    <cellStyle name="Обычный 5 2 3 3" xfId="247"/>
    <cellStyle name="Обычный 5 2 3 4" xfId="248"/>
    <cellStyle name="Обычный 5 2 3 5" xfId="249"/>
    <cellStyle name="Обычный 5 2 3_Приложение 10 формулы" xfId="250"/>
    <cellStyle name="Обычный 5 2 4" xfId="251"/>
    <cellStyle name="Обычный 5 2 4 2" xfId="252"/>
    <cellStyle name="Обычный 5 2 4 3" xfId="253"/>
    <cellStyle name="Обычный 5 2 4 4" xfId="254"/>
    <cellStyle name="Обычный 5 2 5" xfId="255"/>
    <cellStyle name="Обычный 5 2_$158869_01d" xfId="256"/>
    <cellStyle name="Обычный 5 3" xfId="257"/>
    <cellStyle name="Обычный 5 3 2" xfId="258"/>
    <cellStyle name="Обычный 5 3 2 2" xfId="259"/>
    <cellStyle name="Обычный 5 3 2 3" xfId="260"/>
    <cellStyle name="Обычный 5 3 2 4" xfId="261"/>
    <cellStyle name="Обычный 5 3 3" xfId="262"/>
    <cellStyle name="Обычный 5 3 4" xfId="263"/>
    <cellStyle name="Обычный 5 3 5" xfId="264"/>
    <cellStyle name="Обычный 5 3_Приложение 10 формулы" xfId="265"/>
    <cellStyle name="Обычный 5 4" xfId="266"/>
    <cellStyle name="Обычный 5 5" xfId="267"/>
    <cellStyle name="Обычный 5 5 2" xfId="268"/>
    <cellStyle name="Обычный 5 5 3" xfId="269"/>
    <cellStyle name="Обычный 5 5 4" xfId="270"/>
    <cellStyle name="Обычный 5_$158869_01d" xfId="271"/>
    <cellStyle name="Обычный 6" xfId="272"/>
    <cellStyle name="Обычный 6 2" xfId="273"/>
    <cellStyle name="Обычный 6 3" xfId="274"/>
    <cellStyle name="Обычный 6 4" xfId="275"/>
    <cellStyle name="Обычный 6_стр.00" xfId="276"/>
    <cellStyle name="Обычный 7" xfId="277"/>
    <cellStyle name="Обычный 7 2" xfId="278"/>
    <cellStyle name="Обычный 8" xfId="279"/>
    <cellStyle name="Обычный 8 2" xfId="280"/>
    <cellStyle name="Обычный 9" xfId="281"/>
    <cellStyle name="Отдельная ячейка" xfId="282"/>
    <cellStyle name="Отдельная ячейка - константа" xfId="283"/>
    <cellStyle name="Отдельная ячейка - константа [печать]" xfId="284"/>
    <cellStyle name="Отдельная ячейка [печать]" xfId="285"/>
    <cellStyle name="Отдельная ячейка-результат" xfId="286"/>
    <cellStyle name="Отдельная ячейка-результат [печать]" xfId="287"/>
    <cellStyle name="Плохой 2" xfId="288"/>
    <cellStyle name="Пояснение 2" xfId="289"/>
    <cellStyle name="Примечание 2" xfId="290"/>
    <cellStyle name="Процентный 2" xfId="291"/>
    <cellStyle name="Процентный 3" xfId="292"/>
    <cellStyle name="Процентный 4" xfId="293"/>
    <cellStyle name="Свойства элементов измерения" xfId="294"/>
    <cellStyle name="Свойства элементов измерения [печать]" xfId="295"/>
    <cellStyle name="Связанная ячейка 2" xfId="296"/>
    <cellStyle name="Стиль 1" xfId="297"/>
    <cellStyle name="Текст предупреждения 2" xfId="298"/>
    <cellStyle name="Финансовый 2" xfId="299"/>
    <cellStyle name="Финансовый 3" xfId="300"/>
    <cellStyle name="Финансовый 4" xfId="301"/>
    <cellStyle name="Хороший 2" xfId="302"/>
    <cellStyle name="Элементы осей" xfId="303"/>
    <cellStyle name="Элементы осей [печать]" xfId="30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A933"/>
      <rgbColor rgb="FFC0C0C0"/>
      <rgbColor rgb="FF808080"/>
      <rgbColor rgb="FF9999FF"/>
      <rgbColor rgb="FFC9211E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main\..\&#1056;&#1045;&#1047;&#1045;&#1056;&#1042;\&#1040;&#1051;&#1071;\_&#1053;&#1054;&#1056;&#1052;&#1040;&#1058;&#1048;&#1042;&#1067;%20&#1047;&#1040;&#1058;&#1056;&#1040;&#1058;\2024\17.01.2024\&#1056;&#1072;&#1089;&#1095;&#1077;&#1090;%20&#1043;&#1054;&#1059;%20&#1082;&#1088;&#1086;&#1084;&#1077;%20&#1057;&#1055;&#1054;%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main\Users\&#1042;&#1083;&#1072;&#1076;&#1080;&#1084;&#1080;&#1088;\Desktop\&#1053;&#1086;&#1088;&#1084;&#1072;&#1090;&#1080;&#1074;&#1099;%202020\&#1056;&#1072;&#1089;&#1095;&#1077;&#1090;%20&#1043;&#1054;&#1059;%20&#1082;&#1088;&#1086;&#1084;&#1077;%20&#1057;&#1055;&#1054;%20&#1080;%20&#1084;&#1086;&#1083;&#1086;&#1076;&#1077;&#1078;&#1082;&#1080;%20&#1085;&#1072;%2023.12.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main\&#1054;&#1041;&#1065;&#1040;&#1071;\Users\&#1040;&#1076;&#1084;&#1080;&#1085;&#1080;&#1089;&#1090;&#1088;&#1072;&#1090;&#1086;&#1088;\Desktop\&#1056;&#1072;&#1089;&#1095;&#1077;&#1090;%20&#1053;&#1047;%20&#1085;&#1072;%202019-2021\&#1088;&#1072;&#1089;&#1095;&#1077;&#1090;%202019%20&#1075;&#1086;&#1076;\&#1087;&#1056;&#1080;&#1083;&#1086;&#1078;&#1077;&#1085;&#1080;&#1077;%20&#1082;%20&#1087;&#1088;&#1080;&#1082;&#1072;&#1079;&#1091;%20&#1084;&#1086;&#108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main\..\&#1040;&#1051;&#1071;\&#1053;&#1086;&#1088;&#1084;&#1072;&#1090;&#1080;&#1074;&#1085;&#1099;&#1077;%20&#1079;&#1072;&#1090;&#1088;&#1072;&#1090;&#1099;\2021%20&#1075;&#1086;&#1076;\&#1056;&#1072;&#1089;&#1095;&#1077;&#1090;%20&#1053;&#1047;%20&#1085;&#1072;%202019-2021\&#1088;&#1072;&#1089;&#1095;&#1077;&#1090;%20&#1074;%20&#1085;&#1086;&#1103;&#1073;&#1088;&#1077;\&#1055;&#1088;&#1080;&#1083;&#1086;&#1078;&#1077;&#1085;&#1080;&#1103;%20&#1082;%20&#1087;&#1088;&#1080;&#1082;&#1072;&#1079;&#1091;%20&#1053;&#1054;&#1071;&#1041;&#1056;&#1068;%20(3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main\..\&#1056;&#1045;&#1047;&#1045;&#1056;&#1042;\&#1040;&#1051;&#1071;\_&#1053;&#1054;&#1056;&#1052;&#1040;&#1058;&#1048;&#1042;&#1067;%20&#1047;&#1040;&#1058;&#1056;&#1040;&#1058;\2021%20&#1075;&#1086;&#1076;\08.07.2021\&#1055;&#1088;&#1080;&#1083;&#1086;&#1078;&#1077;&#1085;&#1080;&#1103;%20&#1082;%20&#1087;&#1088;&#1080;&#1082;&#1072;&#1079;&#109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main\..\&#1056;&#1045;&#1047;&#1045;&#1056;&#1042;\&#1040;&#1051;&#1071;\_&#1053;&#1054;&#1056;&#1052;&#1040;&#1058;&#1048;&#1042;&#1067;%20&#1047;&#1040;&#1058;&#1056;&#1040;&#1058;\2021%20&#1075;&#1086;&#1076;\08.07.2021\&#1056;&#1072;&#1089;&#1095;&#1077;&#1090;%20&#1043;&#1054;&#1059;%20&#1082;&#1088;&#1086;&#1084;&#1077;%20&#1057;&#1055;&#1054;%20&#1080;%20&#1084;&#1086;&#1083;&#1086;&#1076;&#1077;&#1078;&#1082;&#1080;%20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main\..\&#1056;&#1045;&#1047;&#1045;&#1056;&#1042;\&#1040;&#1051;&#1071;\_&#1053;&#1054;&#1056;&#1052;&#1040;&#1058;&#1048;&#1042;&#1067;%20&#1047;&#1040;&#1058;&#1056;&#1040;&#1058;\2023\&#1056;&#1072;&#1089;&#1095;&#1077;&#1090;%20&#1043;&#1054;&#1059;%20&#1082;&#1088;&#1086;&#1084;&#1077;%20&#1057;&#1055;&#1054;%20&#1080;%20&#1084;&#1086;&#1083;&#1086;&#1076;&#1077;&#1078;&#1082;&#1080;%202023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 надо 1"/>
      <sheetName val="РАСЧЕТ (3) по ГОУ"/>
      <sheetName val="Объем БА (5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весник 2018"/>
      <sheetName val="Ровесник 2017"/>
      <sheetName val="Туристы 2018"/>
      <sheetName val="Туристы 2017"/>
      <sheetName val="Экологи 2018"/>
      <sheetName val="Экологи 2017"/>
      <sheetName val="ШИ 18 2018"/>
      <sheetName val="ШИ 18 2017"/>
      <sheetName val="ШИ 21 2018"/>
      <sheetName val="ШИ 21 2017"/>
      <sheetName val="ШИ 23 2018"/>
      <sheetName val="ШИ 23 2017"/>
      <sheetName val="ШИ 24 2018"/>
      <sheetName val="ШИ 24 2017"/>
      <sheetName val="Кадеты 2018"/>
      <sheetName val="Кадеты 2017"/>
      <sheetName val="ШкИскусств 2018"/>
      <sheetName val="ШкИскусств 2017"/>
      <sheetName val="Вечерняя 2018"/>
      <sheetName val="Вечерня  2017"/>
      <sheetName val="ЦДК 2018"/>
      <sheetName val="ЦДК 2017"/>
      <sheetName val="КИРО 2018"/>
      <sheetName val="КИРО 2017"/>
      <sheetName val="ЦОКО 2018"/>
      <sheetName val="ЦОКО 2017"/>
      <sheetName val="СВОД по услугам"/>
      <sheetName val="расчет зарпл вар2(ДОПы изм)"/>
      <sheetName val="РАСЧЕТ по уч часам"/>
      <sheetName val="расчет комм"/>
      <sheetName val="расчет зарплаты остальные"/>
      <sheetName val="гз"/>
      <sheetName val="для ГЗ на 25.09.2020 "/>
      <sheetName val="Распределение Указников 15.10"/>
      <sheetName val="3% (без УКАЗНИКОВ С ПЛАНОМ 737)"/>
      <sheetName val="Базовые норм затрат"/>
      <sheetName val="РАСЧЕТ декабрь по ГОУ"/>
      <sheetName val="Объем БА (4)"/>
      <sheetName val="расчет зарпл вар1"/>
      <sheetName val="Инфо S и расходах"/>
      <sheetName val="РАСЧЕТ (3) по ГОУ (2)"/>
      <sheetName val="РАСЧЕТ (2) ГУ, ГР"/>
      <sheetName val="Объем БА (5)"/>
      <sheetName val="Коэффициенты"/>
      <sheetName val="НЗ на гос работы вар 2 приложен"/>
      <sheetName val="нормативные затраты гос усл"/>
      <sheetName val="не надо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5">
          <cell r="E65">
            <v>2091.3000000000002</v>
          </cell>
          <cell r="I65">
            <v>518</v>
          </cell>
        </row>
        <row r="92">
          <cell r="D92">
            <v>4305.5</v>
          </cell>
          <cell r="E92">
            <v>2091.3000000000002</v>
          </cell>
          <cell r="I92">
            <v>518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овые норм затрат"/>
      <sheetName val="Коэффициенты"/>
      <sheetName val="НЗ на гос работы вар 2 приложен"/>
      <sheetName val="Объем БА (4)"/>
      <sheetName val="нормативные затараты гос усл"/>
      <sheetName val="Лист1"/>
      <sheetName val="не надо 1"/>
    </sheetNames>
    <sheetDataSet>
      <sheetData sheetId="0"/>
      <sheetData sheetId="1">
        <row r="13">
          <cell r="B13" t="str">
            <v>Государственное бюджетное образовательное учреждение дополнительного образования Республики Карелия "Ресурсный центр развития дополнительного образования"</v>
          </cell>
        </row>
        <row r="14">
          <cell r="B14" t="str">
            <v>Государственное бюджетное образовательное учреждение Республики Карелия кадетская школа-интернат "Карельский кадетский корпус имени Александра Невского"</v>
          </cell>
        </row>
        <row r="15">
          <cell r="B15" t="str">
            <v>Государственное бюджетное образовательное учреждение Республики Карелия "Специализированная школа искусств"</v>
          </cell>
        </row>
        <row r="16">
          <cell r="B16" t="str">
            <v>Государственное бюджетное общеобразовательное учреждение Республики Карелия «Специальная (коррекционная) общеобразовательная школа – интернат №18»</v>
          </cell>
        </row>
        <row r="17">
          <cell r="B17" t="str">
            <v>Государственное бюджетное общеобразовательное учреждение Республики Карелия «Специальная (коррекционная) общеобразовательная школа – интернат №21»</v>
          </cell>
        </row>
        <row r="18">
          <cell r="B18" t="str">
            <v>Государственное бюджетное общеобразовательное учреждение Республики Карелия «Специальная (коррекционная) общеобразовательная школа – интернат № 23»</v>
          </cell>
        </row>
        <row r="19">
          <cell r="B19" t="str">
            <v>Государственное бюджетное общеобразовательное учреждение Республики Карелия "Специальная (коррекционная) общеобразовательная школа-интернат № 24"</v>
          </cell>
        </row>
        <row r="20">
          <cell r="B20" t="str">
            <v>Государственное бюджетное образовательное учреждение Республики Карелия для детей, нуждающихся в психолого-педагогической и медико-социальной помощи "Центр диагностики и консультирования"</v>
          </cell>
        </row>
        <row r="21">
          <cell r="B21" t="str">
            <v>Государственное автономное учреждение дополнительного профессионального образования Республики Карелия "Карельский институт развития образования"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начения БНЗ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м БА (5)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м БА (5)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3) по ГОУ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144"/>
  <sheetViews>
    <sheetView view="pageBreakPreview" zoomScale="55" zoomScaleNormal="100" zoomScalePageLayoutView="55" workbookViewId="0">
      <selection activeCell="E12" sqref="E12"/>
    </sheetView>
  </sheetViews>
  <sheetFormatPr defaultColWidth="8.7109375" defaultRowHeight="15" x14ac:dyDescent="0.25"/>
  <cols>
    <col min="1" max="1" width="5.7109375" style="1" customWidth="1"/>
    <col min="2" max="2" width="45.85546875" style="1" customWidth="1"/>
    <col min="3" max="3" width="18.140625" style="1" customWidth="1"/>
    <col min="4" max="4" width="31.5703125" style="2" customWidth="1"/>
    <col min="5" max="5" width="21.28515625" style="1" customWidth="1"/>
    <col min="6" max="6" width="24.42578125" style="1" customWidth="1"/>
    <col min="7" max="7" width="26.85546875" style="1" customWidth="1"/>
    <col min="8" max="8" width="31.5703125" style="1" customWidth="1"/>
    <col min="9" max="9" width="30.140625" style="1" customWidth="1"/>
    <col min="10" max="10" width="31.42578125" style="1" customWidth="1"/>
    <col min="11" max="11" width="32.28515625" style="1" customWidth="1"/>
    <col min="12" max="12" width="15.28515625" style="1" customWidth="1"/>
    <col min="13" max="13" width="16.140625" style="1" customWidth="1"/>
    <col min="14" max="14" width="24.85546875" style="1" customWidth="1"/>
    <col min="15" max="15" width="31.5703125" style="1" customWidth="1"/>
  </cols>
  <sheetData>
    <row r="1" spans="1:15" x14ac:dyDescent="0.25">
      <c r="B1" s="3"/>
      <c r="C1" s="3"/>
      <c r="D1" s="4"/>
      <c r="E1" s="3"/>
      <c r="F1" s="3"/>
      <c r="G1" s="3"/>
      <c r="H1" s="3"/>
      <c r="I1" s="3"/>
    </row>
    <row r="2" spans="1:15" ht="17.25" customHeight="1" x14ac:dyDescent="0.25">
      <c r="B2" s="5"/>
      <c r="C2" s="5"/>
      <c r="D2" s="6"/>
      <c r="H2" s="5"/>
      <c r="I2" s="3"/>
      <c r="M2" s="7" t="s">
        <v>0</v>
      </c>
      <c r="N2" s="8"/>
    </row>
    <row r="3" spans="1:15" x14ac:dyDescent="0.25">
      <c r="B3" s="9"/>
      <c r="C3" s="9"/>
      <c r="D3" s="10"/>
      <c r="H3" s="9"/>
      <c r="I3" s="3"/>
      <c r="M3" s="7" t="s">
        <v>1</v>
      </c>
      <c r="N3" s="8"/>
    </row>
    <row r="4" spans="1:15" x14ac:dyDescent="0.25">
      <c r="B4" s="11"/>
      <c r="C4" s="11"/>
      <c r="D4" s="12"/>
      <c r="H4" s="11"/>
      <c r="I4" s="3"/>
      <c r="M4" s="7" t="s">
        <v>2</v>
      </c>
      <c r="O4" s="13" t="s">
        <v>3</v>
      </c>
    </row>
    <row r="5" spans="1:15" ht="18" x14ac:dyDescent="0.25">
      <c r="B5" s="14"/>
      <c r="C5" s="14"/>
      <c r="D5" s="15"/>
      <c r="H5" s="16"/>
      <c r="I5" s="3"/>
      <c r="M5" s="17" t="s">
        <v>4</v>
      </c>
      <c r="N5" s="8"/>
    </row>
    <row r="6" spans="1:15" ht="15.75" x14ac:dyDescent="0.25">
      <c r="M6" s="18" t="s">
        <v>5</v>
      </c>
      <c r="N6" s="8"/>
    </row>
    <row r="7" spans="1:15" ht="47.25" customHeight="1" x14ac:dyDescent="0.25">
      <c r="A7" s="297" t="s">
        <v>6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</row>
    <row r="9" spans="1:15" ht="60" customHeight="1" x14ac:dyDescent="0.25">
      <c r="A9" s="298" t="s">
        <v>7</v>
      </c>
      <c r="B9" s="298" t="s">
        <v>8</v>
      </c>
      <c r="C9" s="298" t="s">
        <v>9</v>
      </c>
      <c r="D9" s="299" t="s">
        <v>10</v>
      </c>
      <c r="E9" s="298" t="s">
        <v>11</v>
      </c>
      <c r="F9" s="300" t="s">
        <v>12</v>
      </c>
      <c r="G9" s="300"/>
      <c r="H9" s="300"/>
      <c r="I9" s="300" t="s">
        <v>13</v>
      </c>
      <c r="J9" s="300"/>
      <c r="K9" s="300"/>
      <c r="L9" s="300"/>
      <c r="M9" s="300"/>
      <c r="N9" s="300"/>
      <c r="O9" s="300"/>
    </row>
    <row r="10" spans="1:15" ht="231.75" customHeight="1" x14ac:dyDescent="0.25">
      <c r="A10" s="298"/>
      <c r="B10" s="298"/>
      <c r="C10" s="298"/>
      <c r="D10" s="299"/>
      <c r="E10" s="298"/>
      <c r="F10" s="20" t="s">
        <v>14</v>
      </c>
      <c r="G10" s="20" t="s">
        <v>15</v>
      </c>
      <c r="H10" s="20" t="s">
        <v>16</v>
      </c>
      <c r="I10" s="20" t="s">
        <v>17</v>
      </c>
      <c r="J10" s="20" t="s">
        <v>18</v>
      </c>
      <c r="K10" s="20" t="s">
        <v>19</v>
      </c>
      <c r="L10" s="20" t="s">
        <v>20</v>
      </c>
      <c r="M10" s="20" t="s">
        <v>21</v>
      </c>
      <c r="N10" s="20" t="s">
        <v>22</v>
      </c>
      <c r="O10" s="20" t="s">
        <v>23</v>
      </c>
    </row>
    <row r="11" spans="1:15" ht="23.25" customHeight="1" x14ac:dyDescent="0.25">
      <c r="A11" s="21">
        <v>1</v>
      </c>
      <c r="B11" s="21">
        <v>2</v>
      </c>
      <c r="C11" s="21">
        <v>3</v>
      </c>
      <c r="D11" s="22" t="s">
        <v>24</v>
      </c>
      <c r="E11" s="21">
        <v>5</v>
      </c>
      <c r="F11" s="21">
        <v>6</v>
      </c>
      <c r="G11" s="21">
        <v>7</v>
      </c>
      <c r="H11" s="21">
        <v>8</v>
      </c>
      <c r="I11" s="21">
        <v>9</v>
      </c>
      <c r="J11" s="21">
        <v>10</v>
      </c>
      <c r="K11" s="21">
        <v>11</v>
      </c>
      <c r="L11" s="21">
        <v>12</v>
      </c>
      <c r="M11" s="21">
        <v>13</v>
      </c>
      <c r="N11" s="21">
        <v>14</v>
      </c>
      <c r="O11" s="21">
        <v>15</v>
      </c>
    </row>
    <row r="12" spans="1:15" ht="82.5" customHeight="1" x14ac:dyDescent="0.25">
      <c r="A12" s="23">
        <v>1</v>
      </c>
      <c r="B12" s="24" t="s">
        <v>25</v>
      </c>
      <c r="C12" s="25" t="s">
        <v>26</v>
      </c>
      <c r="D12" s="26" t="s">
        <v>27</v>
      </c>
      <c r="E12" s="27" t="e">
        <f>'[1]РАСЧЕТ (3) по ГОУ'!E31</f>
        <v>#REF!</v>
      </c>
      <c r="F12" s="27" t="e">
        <f>'[1]РАСЧЕТ (3) по ГОУ'!Q31</f>
        <v>#REF!</v>
      </c>
      <c r="G12" s="27" t="e">
        <f>'[1]РАСЧЕТ (3) по ГОУ'!R31</f>
        <v>#REF!</v>
      </c>
      <c r="H12" s="27" t="e">
        <f>'[1]РАСЧЕТ (3) по ГОУ'!S31</f>
        <v>#REF!</v>
      </c>
      <c r="I12" s="27" t="e">
        <f>'[1]РАСЧЕТ (3) по ГОУ'!T31</f>
        <v>#REF!</v>
      </c>
      <c r="J12" s="27" t="e">
        <f>'[1]РАСЧЕТ (3) по ГОУ'!U31</f>
        <v>#REF!</v>
      </c>
      <c r="K12" s="27" t="e">
        <f>'[1]РАСЧЕТ (3) по ГОУ'!V31</f>
        <v>#REF!</v>
      </c>
      <c r="L12" s="27" t="e">
        <f>'[1]РАСЧЕТ (3) по ГОУ'!W31</f>
        <v>#REF!</v>
      </c>
      <c r="M12" s="27" t="e">
        <f>'[1]РАСЧЕТ (3) по ГОУ'!X31</f>
        <v>#REF!</v>
      </c>
      <c r="N12" s="27" t="e">
        <f>'[1]РАСЧЕТ (3) по ГОУ'!Y31</f>
        <v>#REF!</v>
      </c>
      <c r="O12" s="27" t="e">
        <f>'[1]РАСЧЕТ (3) по ГОУ'!Z31</f>
        <v>#REF!</v>
      </c>
    </row>
    <row r="13" spans="1:15" ht="96" hidden="1" customHeight="1" x14ac:dyDescent="0.25">
      <c r="A13" s="23">
        <v>24</v>
      </c>
      <c r="B13" s="24" t="s">
        <v>28</v>
      </c>
      <c r="C13" s="25" t="s">
        <v>26</v>
      </c>
      <c r="D13" s="26" t="s">
        <v>29</v>
      </c>
      <c r="E13" s="27" t="e">
        <f>'[1]РАСЧЕТ (3) по ГОУ'!E77</f>
        <v>#REF!</v>
      </c>
      <c r="F13" s="27">
        <f>'[2]РАСЧЕТ декабрь по ГОУ'!E65</f>
        <v>2091.3000000000002</v>
      </c>
      <c r="G13" s="27">
        <f>'[2]РАСЧЕТ декабрь по ГОУ'!I65</f>
        <v>518</v>
      </c>
      <c r="H13" s="28"/>
      <c r="I13" s="28"/>
      <c r="J13" s="28"/>
      <c r="K13" s="28"/>
      <c r="L13" s="28"/>
      <c r="M13" s="28"/>
      <c r="N13" s="28"/>
      <c r="O13" s="28"/>
    </row>
    <row r="14" spans="1:15" ht="96" customHeight="1" x14ac:dyDescent="0.25">
      <c r="A14" s="23">
        <v>2</v>
      </c>
      <c r="B14" s="24" t="s">
        <v>30</v>
      </c>
      <c r="C14" s="25" t="s">
        <v>26</v>
      </c>
      <c r="D14" s="26" t="s">
        <v>31</v>
      </c>
      <c r="E14" s="27" t="e">
        <f>'[1]РАСЧЕТ (3) по ГОУ'!E44</f>
        <v>#REF!</v>
      </c>
      <c r="F14" s="27" t="e">
        <f>'[1]РАСЧЕТ (3) по ГОУ'!Q44</f>
        <v>#REF!</v>
      </c>
      <c r="G14" s="27" t="e">
        <f>'[1]РАСЧЕТ (3) по ГОУ'!R44</f>
        <v>#REF!</v>
      </c>
      <c r="H14" s="27" t="e">
        <f>'[1]РАСЧЕТ (3) по ГОУ'!S44</f>
        <v>#REF!</v>
      </c>
      <c r="I14" s="27" t="e">
        <f>'[1]РАСЧЕТ (3) по ГОУ'!T44</f>
        <v>#REF!</v>
      </c>
      <c r="J14" s="27" t="e">
        <f>'[1]РАСЧЕТ (3) по ГОУ'!U44</f>
        <v>#REF!</v>
      </c>
      <c r="K14" s="27" t="e">
        <f>'[1]РАСЧЕТ (3) по ГОУ'!V44</f>
        <v>#REF!</v>
      </c>
      <c r="L14" s="27" t="e">
        <f>'[1]РАСЧЕТ (3) по ГОУ'!W44</f>
        <v>#REF!</v>
      </c>
      <c r="M14" s="27" t="e">
        <f>'[1]РАСЧЕТ (3) по ГОУ'!X44</f>
        <v>#REF!</v>
      </c>
      <c r="N14" s="27" t="e">
        <f>'[1]РАСЧЕТ (3) по ГОУ'!Y44</f>
        <v>#REF!</v>
      </c>
      <c r="O14" s="27" t="e">
        <f>'[1]РАСЧЕТ (3) по ГОУ'!Z44</f>
        <v>#REF!</v>
      </c>
    </row>
    <row r="15" spans="1:15" ht="90.75" hidden="1" customHeight="1" x14ac:dyDescent="0.25">
      <c r="A15" s="23">
        <v>12</v>
      </c>
      <c r="B15" s="24" t="s">
        <v>32</v>
      </c>
      <c r="C15" s="25" t="s">
        <v>26</v>
      </c>
      <c r="D15" s="26" t="s">
        <v>33</v>
      </c>
      <c r="E15" s="27">
        <f>'[2]РАСЧЕТ декабрь по ГОУ'!D92</f>
        <v>4305.5</v>
      </c>
      <c r="F15" s="27">
        <f>'[2]РАСЧЕТ декабрь по ГОУ'!E92</f>
        <v>2091.3000000000002</v>
      </c>
      <c r="G15" s="27">
        <f>'[2]РАСЧЕТ декабрь по ГОУ'!I92</f>
        <v>518</v>
      </c>
      <c r="H15" s="28"/>
      <c r="I15" s="28"/>
      <c r="J15" s="28"/>
      <c r="K15" s="28"/>
      <c r="L15" s="28"/>
      <c r="M15" s="28"/>
      <c r="N15" s="28"/>
      <c r="O15" s="28"/>
    </row>
    <row r="16" spans="1:15" ht="95.25" hidden="1" customHeight="1" x14ac:dyDescent="0.25">
      <c r="A16" s="23">
        <v>13</v>
      </c>
      <c r="B16" s="24" t="s">
        <v>34</v>
      </c>
      <c r="C16" s="25" t="s">
        <v>26</v>
      </c>
      <c r="D16" s="26" t="s">
        <v>35</v>
      </c>
      <c r="E16" s="27">
        <f>'[2]РАСЧЕТ декабрь по ГОУ'!D92</f>
        <v>4305.5</v>
      </c>
      <c r="F16" s="27">
        <f>'[2]РАСЧЕТ декабрь по ГОУ'!E92</f>
        <v>2091.3000000000002</v>
      </c>
      <c r="G16" s="27">
        <f>'[2]РАСЧЕТ декабрь по ГОУ'!I92</f>
        <v>518</v>
      </c>
      <c r="H16" s="28"/>
      <c r="I16" s="28"/>
      <c r="J16" s="28"/>
      <c r="K16" s="28"/>
      <c r="L16" s="28"/>
      <c r="M16" s="28"/>
      <c r="N16" s="28"/>
      <c r="O16" s="28"/>
    </row>
    <row r="17" spans="1:15" ht="95.25" hidden="1" customHeight="1" x14ac:dyDescent="0.25">
      <c r="A17" s="23">
        <v>14</v>
      </c>
      <c r="B17" s="24" t="s">
        <v>36</v>
      </c>
      <c r="C17" s="25" t="s">
        <v>26</v>
      </c>
      <c r="D17" s="26" t="s">
        <v>29</v>
      </c>
      <c r="E17" s="27">
        <f>'[2]РАСЧЕТ декабрь по ГОУ'!D92</f>
        <v>4305.5</v>
      </c>
      <c r="F17" s="27">
        <f>'[2]РАСЧЕТ декабрь по ГОУ'!E92</f>
        <v>2091.3000000000002</v>
      </c>
      <c r="G17" s="27">
        <f>'[2]РАСЧЕТ декабрь по ГОУ'!I92</f>
        <v>518</v>
      </c>
      <c r="H17" s="28"/>
      <c r="I17" s="28"/>
      <c r="J17" s="28"/>
      <c r="K17" s="28"/>
      <c r="L17" s="28"/>
      <c r="M17" s="28"/>
      <c r="N17" s="28"/>
      <c r="O17" s="28"/>
    </row>
    <row r="18" spans="1:15" ht="45" customHeight="1" x14ac:dyDescent="0.25">
      <c r="A18" s="23">
        <v>3</v>
      </c>
      <c r="B18" s="24" t="s">
        <v>37</v>
      </c>
      <c r="C18" s="25" t="s">
        <v>38</v>
      </c>
      <c r="D18" s="26" t="s">
        <v>39</v>
      </c>
      <c r="E18" s="27" t="e">
        <f>'[1]РАСЧЕТ (3) по ГОУ'!E85</f>
        <v>#REF!</v>
      </c>
      <c r="F18" s="27" t="e">
        <f>'[1]РАСЧЕТ (3) по ГОУ'!Q85</f>
        <v>#REF!</v>
      </c>
      <c r="G18" s="27" t="e">
        <f>'[1]РАСЧЕТ (3) по ГОУ'!R85</f>
        <v>#REF!</v>
      </c>
      <c r="H18" s="27" t="e">
        <f>'[1]РАСЧЕТ (3) по ГОУ'!S85</f>
        <v>#REF!</v>
      </c>
      <c r="I18" s="27" t="e">
        <f>'[1]РАСЧЕТ (3) по ГОУ'!T85</f>
        <v>#REF!</v>
      </c>
      <c r="J18" s="27" t="e">
        <f>'[1]РАСЧЕТ (3) по ГОУ'!U85</f>
        <v>#REF!</v>
      </c>
      <c r="K18" s="27" t="e">
        <f>'[1]РАСЧЕТ (3) по ГОУ'!V85</f>
        <v>#REF!</v>
      </c>
      <c r="L18" s="27" t="e">
        <f>'[1]РАСЧЕТ (3) по ГОУ'!W85</f>
        <v>#REF!</v>
      </c>
      <c r="M18" s="27" t="e">
        <f>'[1]РАСЧЕТ (3) по ГОУ'!X85</f>
        <v>#REF!</v>
      </c>
      <c r="N18" s="27" t="e">
        <f>'[1]РАСЧЕТ (3) по ГОУ'!Y85</f>
        <v>#REF!</v>
      </c>
      <c r="O18" s="27" t="e">
        <f>'[1]РАСЧЕТ (3) по ГОУ'!Z85</f>
        <v>#REF!</v>
      </c>
    </row>
    <row r="19" spans="1:15" ht="47.25" hidden="1" x14ac:dyDescent="0.25">
      <c r="A19" s="23">
        <v>19</v>
      </c>
      <c r="B19" s="24" t="s">
        <v>40</v>
      </c>
      <c r="C19" s="25" t="s">
        <v>38</v>
      </c>
      <c r="D19" s="26" t="s">
        <v>41</v>
      </c>
      <c r="E19" s="27" t="e">
        <f>'[1]РАСЧЕТ (3) по ГОУ'!E22</f>
        <v>#REF!</v>
      </c>
      <c r="F19" s="27" t="e">
        <f>'[1]РАСЧЕТ (3) по ГОУ'!Q22</f>
        <v>#REF!</v>
      </c>
      <c r="G19" s="27" t="e">
        <f>'[1]РАСЧЕТ (3) по ГОУ'!T22</f>
        <v>#REF!</v>
      </c>
      <c r="H19" s="28"/>
      <c r="I19" s="28"/>
      <c r="J19" s="28"/>
      <c r="K19" s="28"/>
      <c r="L19" s="28"/>
      <c r="M19" s="28"/>
      <c r="N19" s="28"/>
      <c r="O19" s="28"/>
    </row>
    <row r="20" spans="1:15" ht="70.5" hidden="1" customHeight="1" x14ac:dyDescent="0.25">
      <c r="A20" s="23">
        <v>20</v>
      </c>
      <c r="B20" s="24" t="s">
        <v>42</v>
      </c>
      <c r="C20" s="25" t="s">
        <v>38</v>
      </c>
      <c r="D20" s="26" t="s">
        <v>41</v>
      </c>
      <c r="E20" s="27" t="e">
        <f>'[1]РАСЧЕТ (3) по ГОУ'!E23</f>
        <v>#REF!</v>
      </c>
      <c r="F20" s="27" t="e">
        <f>'[1]РАСЧЕТ (3) по ГОУ'!Q23</f>
        <v>#REF!</v>
      </c>
      <c r="G20" s="27" t="e">
        <f>'[1]РАСЧЕТ (3) по ГОУ'!T23</f>
        <v>#REF!</v>
      </c>
      <c r="H20" s="28"/>
      <c r="I20" s="28"/>
      <c r="J20" s="28"/>
      <c r="K20" s="28"/>
      <c r="L20" s="28"/>
      <c r="M20" s="28"/>
      <c r="N20" s="28"/>
      <c r="O20" s="28"/>
    </row>
    <row r="21" spans="1:15" ht="74.25" hidden="1" customHeight="1" x14ac:dyDescent="0.25">
      <c r="A21" s="23">
        <v>21</v>
      </c>
      <c r="B21" s="24" t="s">
        <v>43</v>
      </c>
      <c r="C21" s="25" t="s">
        <v>38</v>
      </c>
      <c r="D21" s="26" t="s">
        <v>44</v>
      </c>
      <c r="E21" s="27" t="e">
        <f>'[1]РАСЧЕТ (3) по ГОУ'!E20</f>
        <v>#REF!</v>
      </c>
      <c r="F21" s="27" t="e">
        <f>'[1]РАСЧЕТ (3) по ГОУ'!Q20</f>
        <v>#REF!</v>
      </c>
      <c r="G21" s="27" t="e">
        <f>'[1]РАСЧЕТ (3) по ГОУ'!T20</f>
        <v>#REF!</v>
      </c>
      <c r="H21" s="28"/>
      <c r="I21" s="28"/>
      <c r="J21" s="28"/>
      <c r="K21" s="28"/>
      <c r="L21" s="28"/>
      <c r="M21" s="28"/>
      <c r="N21" s="28"/>
      <c r="O21" s="28"/>
    </row>
    <row r="22" spans="1:15" ht="78.75" x14ac:dyDescent="0.25">
      <c r="A22" s="23">
        <v>4</v>
      </c>
      <c r="B22" s="29" t="s">
        <v>45</v>
      </c>
      <c r="C22" s="25" t="s">
        <v>26</v>
      </c>
      <c r="D22" s="26" t="s">
        <v>46</v>
      </c>
      <c r="E22" s="27" t="e">
        <f>'[1]РАСЧЕТ (3) по ГОУ'!E38</f>
        <v>#REF!</v>
      </c>
      <c r="F22" s="27" t="e">
        <f>'[1]РАСЧЕТ (3) по ГОУ'!Q48</f>
        <v>#REF!</v>
      </c>
      <c r="G22" s="27" t="e">
        <f>'[1]РАСЧЕТ (3) по ГОУ'!R48</f>
        <v>#REF!</v>
      </c>
      <c r="H22" s="27" t="e">
        <f>'[1]РАСЧЕТ (3) по ГОУ'!S48</f>
        <v>#REF!</v>
      </c>
      <c r="I22" s="27" t="e">
        <f>'[1]РАСЧЕТ (3) по ГОУ'!T48</f>
        <v>#REF!</v>
      </c>
      <c r="J22" s="27" t="e">
        <f>'[1]РАСЧЕТ (3) по ГОУ'!U48</f>
        <v>#REF!</v>
      </c>
      <c r="K22" s="27" t="e">
        <f>'[1]РАСЧЕТ (3) по ГОУ'!V48</f>
        <v>#REF!</v>
      </c>
      <c r="L22" s="27" t="e">
        <f>'[1]РАСЧЕТ (3) по ГОУ'!W48</f>
        <v>#REF!</v>
      </c>
      <c r="M22" s="27" t="e">
        <f>'[1]РАСЧЕТ (3) по ГОУ'!X48</f>
        <v>#REF!</v>
      </c>
      <c r="N22" s="27" t="e">
        <f>'[1]РАСЧЕТ (3) по ГОУ'!Y48</f>
        <v>#REF!</v>
      </c>
      <c r="O22" s="27" t="e">
        <f>'[1]РАСЧЕТ (3) по ГОУ'!Z48</f>
        <v>#REF!</v>
      </c>
    </row>
    <row r="23" spans="1:15" ht="47.25" x14ac:dyDescent="0.25">
      <c r="A23" s="23">
        <v>5</v>
      </c>
      <c r="B23" s="29" t="s">
        <v>47</v>
      </c>
      <c r="C23" s="25" t="s">
        <v>26</v>
      </c>
      <c r="D23" s="26" t="s">
        <v>48</v>
      </c>
      <c r="E23" s="27" t="e">
        <f>'[1]РАСЧЕТ (3) по ГОУ'!E33</f>
        <v>#REF!</v>
      </c>
      <c r="F23" s="27" t="e">
        <f>'[1]РАСЧЕТ (3) по ГОУ'!Q33</f>
        <v>#REF!</v>
      </c>
      <c r="G23" s="27" t="e">
        <f>'[1]РАСЧЕТ (3) по ГОУ'!R33</f>
        <v>#REF!</v>
      </c>
      <c r="H23" s="27" t="e">
        <f>'[1]РАСЧЕТ (3) по ГОУ'!S33</f>
        <v>#REF!</v>
      </c>
      <c r="I23" s="27" t="e">
        <f>'[1]РАСЧЕТ (3) по ГОУ'!T33</f>
        <v>#REF!</v>
      </c>
      <c r="J23" s="27" t="e">
        <f>'[1]РАСЧЕТ (3) по ГОУ'!U33</f>
        <v>#REF!</v>
      </c>
      <c r="K23" s="27" t="e">
        <f>'[1]РАСЧЕТ (3) по ГОУ'!V33</f>
        <v>#REF!</v>
      </c>
      <c r="L23" s="27" t="e">
        <f>'[1]РАСЧЕТ (3) по ГОУ'!W33</f>
        <v>#REF!</v>
      </c>
      <c r="M23" s="27" t="e">
        <f>'[1]РАСЧЕТ (3) по ГОУ'!X33</f>
        <v>#REF!</v>
      </c>
      <c r="N23" s="27" t="e">
        <f>'[1]РАСЧЕТ (3) по ГОУ'!Y33</f>
        <v>#REF!</v>
      </c>
      <c r="O23" s="27" t="e">
        <f>'[1]РАСЧЕТ (3) по ГОУ'!Z33</f>
        <v>#REF!</v>
      </c>
    </row>
    <row r="24" spans="1:15" ht="63" x14ac:dyDescent="0.25">
      <c r="A24" s="23">
        <v>6</v>
      </c>
      <c r="B24" s="29" t="s">
        <v>49</v>
      </c>
      <c r="C24" s="25" t="s">
        <v>26</v>
      </c>
      <c r="D24" s="26" t="s">
        <v>50</v>
      </c>
      <c r="E24" s="27" t="e">
        <f>'[1]РАСЧЕТ (3) по ГОУ'!E34</f>
        <v>#REF!</v>
      </c>
      <c r="F24" s="27" t="e">
        <f>'[1]РАСЧЕТ (3) по ГОУ'!Q34</f>
        <v>#REF!</v>
      </c>
      <c r="G24" s="27" t="e">
        <f>'[1]РАСЧЕТ (3) по ГОУ'!R34</f>
        <v>#REF!</v>
      </c>
      <c r="H24" s="27" t="e">
        <f>'[1]РАСЧЕТ (3) по ГОУ'!S34</f>
        <v>#REF!</v>
      </c>
      <c r="I24" s="27" t="e">
        <f>'[1]РАСЧЕТ (3) по ГОУ'!T34</f>
        <v>#REF!</v>
      </c>
      <c r="J24" s="27" t="e">
        <f>'[1]РАСЧЕТ (3) по ГОУ'!U34</f>
        <v>#REF!</v>
      </c>
      <c r="K24" s="27" t="e">
        <f>'[1]РАСЧЕТ (3) по ГОУ'!V34</f>
        <v>#REF!</v>
      </c>
      <c r="L24" s="27" t="e">
        <f>'[1]РАСЧЕТ (3) по ГОУ'!W34</f>
        <v>#REF!</v>
      </c>
      <c r="M24" s="27" t="e">
        <f>'[1]РАСЧЕТ (3) по ГОУ'!X34</f>
        <v>#REF!</v>
      </c>
      <c r="N24" s="27" t="e">
        <f>'[1]РАСЧЕТ (3) по ГОУ'!Y34</f>
        <v>#REF!</v>
      </c>
      <c r="O24" s="27" t="e">
        <f>'[1]РАСЧЕТ (3) по ГОУ'!Z34</f>
        <v>#REF!</v>
      </c>
    </row>
    <row r="25" spans="1:15" ht="27.75" customHeight="1" x14ac:dyDescent="0.25">
      <c r="A25" s="23">
        <v>7</v>
      </c>
      <c r="B25" s="30" t="s">
        <v>51</v>
      </c>
      <c r="C25" s="23" t="s">
        <v>52</v>
      </c>
      <c r="D25" s="23" t="s">
        <v>53</v>
      </c>
      <c r="E25" s="27" t="e">
        <f>'[1]РАСЧЕТ (3) по ГОУ'!E41</f>
        <v>#REF!</v>
      </c>
      <c r="F25" s="27" t="e">
        <f>'[1]РАСЧЕТ (3) по ГОУ'!Q41</f>
        <v>#REF!</v>
      </c>
      <c r="G25" s="27" t="e">
        <f>'[1]РАСЧЕТ (3) по ГОУ'!R41</f>
        <v>#REF!</v>
      </c>
      <c r="H25" s="27" t="e">
        <f>'[1]РАСЧЕТ (3) по ГОУ'!S41</f>
        <v>#REF!</v>
      </c>
      <c r="I25" s="27" t="e">
        <f>'[1]РАСЧЕТ (3) по ГОУ'!T41</f>
        <v>#REF!</v>
      </c>
      <c r="J25" s="27" t="e">
        <f>'[1]РАСЧЕТ (3) по ГОУ'!U41</f>
        <v>#REF!</v>
      </c>
      <c r="K25" s="27" t="e">
        <f>'[1]РАСЧЕТ (3) по ГОУ'!V41</f>
        <v>#REF!</v>
      </c>
      <c r="L25" s="27" t="e">
        <f>'[1]РАСЧЕТ (3) по ГОУ'!W41</f>
        <v>#REF!</v>
      </c>
      <c r="M25" s="27" t="e">
        <f>'[1]РАСЧЕТ (3) по ГОУ'!X41</f>
        <v>#REF!</v>
      </c>
      <c r="N25" s="27" t="e">
        <f>'[1]РАСЧЕТ (3) по ГОУ'!Y41</f>
        <v>#REF!</v>
      </c>
      <c r="O25" s="27" t="e">
        <f>'[1]РАСЧЕТ (3) по ГОУ'!Z41</f>
        <v>#REF!</v>
      </c>
    </row>
    <row r="26" spans="1:15" ht="20.25" customHeight="1" x14ac:dyDescent="0.25">
      <c r="A26" s="23">
        <v>8</v>
      </c>
      <c r="B26" s="30" t="s">
        <v>51</v>
      </c>
      <c r="C26" s="23" t="s">
        <v>52</v>
      </c>
      <c r="D26" s="23" t="s">
        <v>54</v>
      </c>
      <c r="E26" s="27" t="e">
        <f>'[1]РАСЧЕТ (3) по ГОУ'!E42</f>
        <v>#REF!</v>
      </c>
      <c r="F26" s="27" t="e">
        <f>'[1]РАСЧЕТ (3) по ГОУ'!Q42</f>
        <v>#REF!</v>
      </c>
      <c r="G26" s="27" t="e">
        <f>'[1]РАСЧЕТ (3) по ГОУ'!R42</f>
        <v>#REF!</v>
      </c>
      <c r="H26" s="27" t="e">
        <f>'[1]РАСЧЕТ (3) по ГОУ'!S42</f>
        <v>#REF!</v>
      </c>
      <c r="I26" s="27" t="e">
        <f>'[1]РАСЧЕТ (3) по ГОУ'!T42</f>
        <v>#REF!</v>
      </c>
      <c r="J26" s="27" t="e">
        <f>'[1]РАСЧЕТ (3) по ГОУ'!U42</f>
        <v>#REF!</v>
      </c>
      <c r="K26" s="27" t="e">
        <f>'[1]РАСЧЕТ (3) по ГОУ'!V42</f>
        <v>#REF!</v>
      </c>
      <c r="L26" s="27" t="e">
        <f>'[1]РАСЧЕТ (3) по ГОУ'!W42</f>
        <v>#REF!</v>
      </c>
      <c r="M26" s="27" t="e">
        <f>'[1]РАСЧЕТ (3) по ГОУ'!X42</f>
        <v>#REF!</v>
      </c>
      <c r="N26" s="27" t="e">
        <f>'[1]РАСЧЕТ (3) по ГОУ'!Y42</f>
        <v>#REF!</v>
      </c>
      <c r="O26" s="27" t="e">
        <f>'[1]РАСЧЕТ (3) по ГОУ'!Z42</f>
        <v>#REF!</v>
      </c>
    </row>
    <row r="27" spans="1:15" ht="28.5" customHeight="1" x14ac:dyDescent="0.25">
      <c r="A27" s="23">
        <v>9</v>
      </c>
      <c r="B27" s="30" t="s">
        <v>51</v>
      </c>
      <c r="C27" s="23" t="s">
        <v>52</v>
      </c>
      <c r="D27" s="23" t="s">
        <v>55</v>
      </c>
      <c r="E27" s="27" t="e">
        <f>'[1]РАСЧЕТ (3) по ГОУ'!E43</f>
        <v>#REF!</v>
      </c>
      <c r="F27" s="27" t="e">
        <f>'[1]РАСЧЕТ (3) по ГОУ'!Q43</f>
        <v>#REF!</v>
      </c>
      <c r="G27" s="27" t="e">
        <f>'[1]РАСЧЕТ (3) по ГОУ'!R43</f>
        <v>#REF!</v>
      </c>
      <c r="H27" s="27" t="e">
        <f>'[1]РАСЧЕТ (3) по ГОУ'!S43</f>
        <v>#REF!</v>
      </c>
      <c r="I27" s="27" t="e">
        <f>'[1]РАСЧЕТ (3) по ГОУ'!T43</f>
        <v>#REF!</v>
      </c>
      <c r="J27" s="27" t="e">
        <f>'[1]РАСЧЕТ (3) по ГОУ'!U43</f>
        <v>#REF!</v>
      </c>
      <c r="K27" s="27" t="e">
        <f>'[1]РАСЧЕТ (3) по ГОУ'!V43</f>
        <v>#REF!</v>
      </c>
      <c r="L27" s="27" t="e">
        <f>'[1]РАСЧЕТ (3) по ГОУ'!W43</f>
        <v>#REF!</v>
      </c>
      <c r="M27" s="27" t="e">
        <f>'[1]РАСЧЕТ (3) по ГОУ'!X43</f>
        <v>#REF!</v>
      </c>
      <c r="N27" s="27" t="e">
        <f>'[1]РАСЧЕТ (3) по ГОУ'!Y43</f>
        <v>#REF!</v>
      </c>
      <c r="O27" s="27" t="e">
        <f>'[1]РАСЧЕТ (3) по ГОУ'!Z43</f>
        <v>#REF!</v>
      </c>
    </row>
    <row r="28" spans="1:15" ht="15.75" x14ac:dyDescent="0.25">
      <c r="A28" s="23">
        <v>10</v>
      </c>
      <c r="B28" s="30" t="s">
        <v>51</v>
      </c>
      <c r="C28" s="23" t="s">
        <v>52</v>
      </c>
      <c r="D28" s="23" t="s">
        <v>56</v>
      </c>
      <c r="E28" s="27" t="e">
        <f>'[1]РАСЧЕТ (3) по ГОУ'!E35</f>
        <v>#REF!</v>
      </c>
      <c r="F28" s="27">
        <v>43</v>
      </c>
      <c r="G28" s="27">
        <v>15755.655585819301</v>
      </c>
      <c r="H28" s="27">
        <v>95347.312105490695</v>
      </c>
      <c r="I28" s="27">
        <v>12300.728923475999</v>
      </c>
      <c r="J28" s="27">
        <v>65902.2645914397</v>
      </c>
      <c r="K28" s="27">
        <v>278.26199740596599</v>
      </c>
      <c r="L28" s="27">
        <v>169.891893644617</v>
      </c>
      <c r="M28" s="27">
        <v>76.805019455252904</v>
      </c>
      <c r="N28" s="27">
        <v>37815.9023216602</v>
      </c>
      <c r="O28" s="27">
        <v>10271.560743623</v>
      </c>
    </row>
    <row r="29" spans="1:15" ht="15.75" x14ac:dyDescent="0.25">
      <c r="A29" s="23">
        <v>11</v>
      </c>
      <c r="B29" s="30" t="s">
        <v>51</v>
      </c>
      <c r="C29" s="23" t="s">
        <v>52</v>
      </c>
      <c r="D29" s="23" t="e">
        <f>'[1]РАСЧЕТ (3) по ГОУ'!D29</f>
        <v>#REF!</v>
      </c>
      <c r="E29" s="27" t="e">
        <f>'[1]РАСЧЕТ (3) по ГОУ'!E29</f>
        <v>#REF!</v>
      </c>
      <c r="F29" s="27" t="e">
        <f>'[1]РАСЧЕТ (3) по ГОУ'!Q29</f>
        <v>#REF!</v>
      </c>
      <c r="G29" s="27" t="e">
        <f>'[1]РАСЧЕТ (3) по ГОУ'!R29</f>
        <v>#REF!</v>
      </c>
      <c r="H29" s="27" t="e">
        <f>'[1]РАСЧЕТ (3) по ГОУ'!S29</f>
        <v>#REF!</v>
      </c>
      <c r="I29" s="27">
        <v>12300.728923475999</v>
      </c>
      <c r="J29" s="27">
        <v>65902.2645914397</v>
      </c>
      <c r="K29" s="27">
        <v>278.26199740596599</v>
      </c>
      <c r="L29" s="27">
        <v>169.891893644617</v>
      </c>
      <c r="M29" s="27">
        <v>76.805019455252904</v>
      </c>
      <c r="N29" s="27">
        <v>37815.9023216602</v>
      </c>
      <c r="O29" s="27">
        <v>10271.560743623</v>
      </c>
    </row>
    <row r="30" spans="1:15" ht="78.75" x14ac:dyDescent="0.25">
      <c r="A30" s="23">
        <v>12</v>
      </c>
      <c r="B30" s="29" t="s">
        <v>45</v>
      </c>
      <c r="C30" s="25" t="s">
        <v>26</v>
      </c>
      <c r="D30" s="26" t="s">
        <v>57</v>
      </c>
      <c r="E30" s="27" t="e">
        <f>'[1]РАСЧЕТ (3) по ГОУ'!E32</f>
        <v>#REF!</v>
      </c>
      <c r="F30" s="27" t="e">
        <f>'[1]РАСЧЕТ (3) по ГОУ'!Q32</f>
        <v>#REF!</v>
      </c>
      <c r="G30" s="27" t="e">
        <f>'[1]РАСЧЕТ (3) по ГОУ'!R32</f>
        <v>#REF!</v>
      </c>
      <c r="H30" s="27" t="e">
        <f>'[1]РАСЧЕТ (3) по ГОУ'!S32</f>
        <v>#REF!</v>
      </c>
      <c r="I30" s="27" t="e">
        <f>'[1]РАСЧЕТ (3) по ГОУ'!T32</f>
        <v>#REF!</v>
      </c>
      <c r="J30" s="27" t="e">
        <f>'[1]РАСЧЕТ (3) по ГОУ'!U32</f>
        <v>#REF!</v>
      </c>
      <c r="K30" s="27" t="e">
        <f>'[1]РАСЧЕТ (3) по ГОУ'!V32</f>
        <v>#REF!</v>
      </c>
      <c r="L30" s="27" t="e">
        <f>'[1]РАСЧЕТ (3) по ГОУ'!W32</f>
        <v>#REF!</v>
      </c>
      <c r="M30" s="27" t="e">
        <f>'[1]РАСЧЕТ (3) по ГОУ'!X32</f>
        <v>#REF!</v>
      </c>
      <c r="N30" s="27" t="e">
        <f>'[1]РАСЧЕТ (3) по ГОУ'!Y32</f>
        <v>#REF!</v>
      </c>
      <c r="O30" s="27" t="e">
        <f>'[1]РАСЧЕТ (3) по ГОУ'!Z32</f>
        <v>#REF!</v>
      </c>
    </row>
    <row r="31" spans="1:15" ht="47.25" x14ac:dyDescent="0.25">
      <c r="A31" s="23">
        <v>13</v>
      </c>
      <c r="B31" s="29" t="s">
        <v>58</v>
      </c>
      <c r="C31" s="25" t="s">
        <v>26</v>
      </c>
      <c r="D31" s="26" t="s">
        <v>59</v>
      </c>
      <c r="E31" s="27" t="e">
        <f>'[1]РАСЧЕТ (3) по ГОУ'!E33</f>
        <v>#REF!</v>
      </c>
      <c r="F31" s="27" t="e">
        <f>'[1]РАСЧЕТ (3) по ГОУ'!Q33</f>
        <v>#REF!</v>
      </c>
      <c r="G31" s="27" t="e">
        <f>'[1]РАСЧЕТ (3) по ГОУ'!R33</f>
        <v>#REF!</v>
      </c>
      <c r="H31" s="27" t="e">
        <f>'[1]РАСЧЕТ (3) по ГОУ'!S33</f>
        <v>#REF!</v>
      </c>
      <c r="I31" s="27" t="e">
        <f>'[1]РАСЧЕТ (3) по ГОУ'!T33</f>
        <v>#REF!</v>
      </c>
      <c r="J31" s="27" t="e">
        <f>'[1]РАСЧЕТ (3) по ГОУ'!U33</f>
        <v>#REF!</v>
      </c>
      <c r="K31" s="27" t="e">
        <f>'[1]РАСЧЕТ (3) по ГОУ'!V33</f>
        <v>#REF!</v>
      </c>
      <c r="L31" s="27" t="e">
        <f>'[1]РАСЧЕТ (3) по ГОУ'!W33</f>
        <v>#REF!</v>
      </c>
      <c r="M31" s="27" t="e">
        <f>'[1]РАСЧЕТ (3) по ГОУ'!X33</f>
        <v>#REF!</v>
      </c>
      <c r="N31" s="27" t="e">
        <f>'[1]РАСЧЕТ (3) по ГОУ'!Y33</f>
        <v>#REF!</v>
      </c>
      <c r="O31" s="27" t="e">
        <f>'[1]РАСЧЕТ (3) по ГОУ'!Z33</f>
        <v>#REF!</v>
      </c>
    </row>
    <row r="32" spans="1:15" ht="47.25" x14ac:dyDescent="0.25">
      <c r="A32" s="23">
        <v>14</v>
      </c>
      <c r="B32" s="29" t="s">
        <v>60</v>
      </c>
      <c r="C32" s="25" t="s">
        <v>26</v>
      </c>
      <c r="D32" s="26" t="s">
        <v>61</v>
      </c>
      <c r="E32" s="27" t="e">
        <f>'[1]РАСЧЕТ (3) по ГОУ'!E34</f>
        <v>#REF!</v>
      </c>
      <c r="F32" s="27" t="e">
        <f>'[1]РАСЧЕТ (3) по ГОУ'!Q34</f>
        <v>#REF!</v>
      </c>
      <c r="G32" s="27" t="e">
        <f>'[1]РАСЧЕТ (3) по ГОУ'!R34</f>
        <v>#REF!</v>
      </c>
      <c r="H32" s="27" t="e">
        <f>'[1]РАСЧЕТ (3) по ГОУ'!S34</f>
        <v>#REF!</v>
      </c>
      <c r="I32" s="27" t="e">
        <f>'[1]РАСЧЕТ (3) по ГОУ'!T34</f>
        <v>#REF!</v>
      </c>
      <c r="J32" s="27" t="e">
        <f>'[1]РАСЧЕТ (3) по ГОУ'!U34</f>
        <v>#REF!</v>
      </c>
      <c r="K32" s="27" t="e">
        <f>'[1]РАСЧЕТ (3) по ГОУ'!V34</f>
        <v>#REF!</v>
      </c>
      <c r="L32" s="27" t="e">
        <f>'[1]РАСЧЕТ (3) по ГОУ'!W34</f>
        <v>#REF!</v>
      </c>
      <c r="M32" s="27" t="e">
        <f>'[1]РАСЧЕТ (3) по ГОУ'!X34</f>
        <v>#REF!</v>
      </c>
      <c r="N32" s="27" t="e">
        <f>'[1]РАСЧЕТ (3) по ГОУ'!Y34</f>
        <v>#REF!</v>
      </c>
      <c r="O32" s="27" t="e">
        <f>'[1]РАСЧЕТ (3) по ГОУ'!Z34</f>
        <v>#REF!</v>
      </c>
    </row>
    <row r="33" spans="1:15" ht="110.25" x14ac:dyDescent="0.25">
      <c r="A33" s="31">
        <v>15</v>
      </c>
      <c r="B33" s="24" t="s">
        <v>62</v>
      </c>
      <c r="C33" s="26" t="s">
        <v>26</v>
      </c>
      <c r="D33" s="27" t="s">
        <v>63</v>
      </c>
      <c r="E33" s="27">
        <v>90257.734737967898</v>
      </c>
      <c r="F33" s="27">
        <v>48485.533090909099</v>
      </c>
      <c r="G33" s="27">
        <v>4514.7058823529396</v>
      </c>
      <c r="H33" s="27">
        <v>8402.9411764705892</v>
      </c>
      <c r="I33" s="27">
        <v>0</v>
      </c>
      <c r="J33" s="27">
        <v>1824.4809688581299</v>
      </c>
      <c r="K33" s="27">
        <v>0</v>
      </c>
      <c r="L33" s="27">
        <v>166.17647058823499</v>
      </c>
      <c r="M33" s="27">
        <v>97.318339100345995</v>
      </c>
      <c r="N33" s="27">
        <v>25053.083999999999</v>
      </c>
      <c r="O33" s="31">
        <v>1713.4948096885801</v>
      </c>
    </row>
    <row r="34" spans="1:15" ht="110.25" x14ac:dyDescent="0.25">
      <c r="A34" s="31">
        <v>16</v>
      </c>
      <c r="B34" s="24" t="s">
        <v>64</v>
      </c>
      <c r="C34" s="26" t="s">
        <v>26</v>
      </c>
      <c r="D34" s="27" t="s">
        <v>65</v>
      </c>
      <c r="E34" s="27">
        <v>94255.564728509606</v>
      </c>
      <c r="F34" s="27">
        <v>48485.533090909099</v>
      </c>
      <c r="G34" s="27">
        <v>4514.7058823529396</v>
      </c>
      <c r="H34" s="27">
        <v>8402.9411764705892</v>
      </c>
      <c r="I34" s="27">
        <v>0</v>
      </c>
      <c r="J34" s="27">
        <v>1824.4809688581299</v>
      </c>
      <c r="K34" s="27">
        <v>0</v>
      </c>
      <c r="L34" s="27">
        <v>166.17647058823499</v>
      </c>
      <c r="M34" s="27">
        <v>97.318339100345995</v>
      </c>
      <c r="N34" s="27">
        <v>25053.083999999999</v>
      </c>
      <c r="O34" s="31">
        <v>1713.4948096885801</v>
      </c>
    </row>
    <row r="35" spans="1:15" ht="94.5" x14ac:dyDescent="0.25">
      <c r="A35" s="31">
        <v>17</v>
      </c>
      <c r="B35" s="24" t="s">
        <v>66</v>
      </c>
      <c r="C35" s="26" t="s">
        <v>26</v>
      </c>
      <c r="D35" s="27" t="s">
        <v>67</v>
      </c>
      <c r="E35" s="27">
        <v>94255.564728509606</v>
      </c>
      <c r="F35" s="27">
        <v>48485.533090909099</v>
      </c>
      <c r="G35" s="27">
        <v>3746.5009810333599</v>
      </c>
      <c r="H35" s="27">
        <v>7876.3022105243099</v>
      </c>
      <c r="I35" s="27">
        <v>0</v>
      </c>
      <c r="J35" s="27">
        <v>960.45519203413903</v>
      </c>
      <c r="K35" s="27">
        <v>0</v>
      </c>
      <c r="L35" s="27">
        <v>444.66252452583399</v>
      </c>
      <c r="M35" s="27">
        <v>60.344827586206897</v>
      </c>
      <c r="N35" s="27">
        <v>32323.6887272727</v>
      </c>
      <c r="O35" s="31">
        <v>358.07717462393703</v>
      </c>
    </row>
    <row r="36" spans="1:15" ht="94.5" x14ac:dyDescent="0.25">
      <c r="A36" s="31">
        <v>18</v>
      </c>
      <c r="B36" s="24" t="s">
        <v>68</v>
      </c>
      <c r="C36" s="26" t="s">
        <v>26</v>
      </c>
      <c r="D36" s="27" t="s">
        <v>69</v>
      </c>
      <c r="E36" s="27">
        <v>90257.734737967898</v>
      </c>
      <c r="F36" s="27">
        <v>90257.734737967898</v>
      </c>
      <c r="G36" s="27">
        <v>4514.7058823529396</v>
      </c>
      <c r="H36" s="27">
        <v>8402.9411764705892</v>
      </c>
      <c r="I36" s="27">
        <v>0</v>
      </c>
      <c r="J36" s="27">
        <v>1824.4809688581299</v>
      </c>
      <c r="K36" s="27">
        <v>0</v>
      </c>
      <c r="L36" s="27">
        <v>166.17647058823499</v>
      </c>
      <c r="M36" s="27">
        <v>97.318339100345995</v>
      </c>
      <c r="N36" s="27">
        <v>25053.083999999999</v>
      </c>
      <c r="O36" s="31">
        <v>1713.4948096885801</v>
      </c>
    </row>
    <row r="37" spans="1:15" ht="110.25" x14ac:dyDescent="0.25">
      <c r="A37" s="31">
        <v>19</v>
      </c>
      <c r="B37" s="24" t="s">
        <v>70</v>
      </c>
      <c r="C37" s="26" t="s">
        <v>26</v>
      </c>
      <c r="D37" s="27" t="s">
        <v>71</v>
      </c>
      <c r="E37" s="27">
        <v>90257.734737967898</v>
      </c>
      <c r="F37" s="27">
        <v>48485.533090909099</v>
      </c>
      <c r="G37" s="27">
        <v>4514.7058823529396</v>
      </c>
      <c r="H37" s="27">
        <v>8402.9411764705892</v>
      </c>
      <c r="I37" s="27">
        <v>0</v>
      </c>
      <c r="J37" s="27">
        <v>1824.4809688581299</v>
      </c>
      <c r="K37" s="27">
        <v>0</v>
      </c>
      <c r="L37" s="27">
        <v>166.17647058823499</v>
      </c>
      <c r="M37" s="27">
        <v>97.318339100345995</v>
      </c>
      <c r="N37" s="27">
        <v>25053.083999999999</v>
      </c>
      <c r="O37" s="31">
        <v>1713.4948096885801</v>
      </c>
    </row>
    <row r="38" spans="1:15" ht="78.75" x14ac:dyDescent="0.25">
      <c r="A38" s="31">
        <v>20</v>
      </c>
      <c r="B38" s="24" t="s">
        <v>72</v>
      </c>
      <c r="C38" s="26" t="s">
        <v>26</v>
      </c>
      <c r="D38" s="27" t="s">
        <v>73</v>
      </c>
      <c r="E38" s="27">
        <v>94255.564728509606</v>
      </c>
      <c r="F38" s="27">
        <v>48485.533090909099</v>
      </c>
      <c r="G38" s="27">
        <v>3746.5009810333599</v>
      </c>
      <c r="H38" s="27">
        <v>7876.3022105243099</v>
      </c>
      <c r="I38" s="27">
        <v>0</v>
      </c>
      <c r="J38" s="27">
        <v>960.45519203413903</v>
      </c>
      <c r="K38" s="27">
        <v>0</v>
      </c>
      <c r="L38" s="27">
        <v>444.66252452583399</v>
      </c>
      <c r="M38" s="27">
        <v>60.344827586206897</v>
      </c>
      <c r="N38" s="27">
        <v>32323.6887272727</v>
      </c>
      <c r="O38" s="31">
        <v>358.07717462393703</v>
      </c>
    </row>
    <row r="39" spans="1:15" ht="94.5" x14ac:dyDescent="0.25">
      <c r="A39" s="31">
        <v>21</v>
      </c>
      <c r="B39" s="24" t="s">
        <v>74</v>
      </c>
      <c r="C39" s="26" t="s">
        <v>26</v>
      </c>
      <c r="D39" s="27" t="s">
        <v>75</v>
      </c>
      <c r="E39" s="27">
        <v>94255.564728509606</v>
      </c>
      <c r="F39" s="27">
        <v>48485.533090909099</v>
      </c>
      <c r="G39" s="27">
        <v>3746.5009810333599</v>
      </c>
      <c r="H39" s="27">
        <v>7876.3022105243099</v>
      </c>
      <c r="I39" s="27">
        <v>0</v>
      </c>
      <c r="J39" s="27">
        <v>960.45519203413903</v>
      </c>
      <c r="K39" s="27">
        <v>0</v>
      </c>
      <c r="L39" s="27">
        <v>444.66252452583399</v>
      </c>
      <c r="M39" s="27">
        <v>60.344827586206897</v>
      </c>
      <c r="N39" s="27">
        <v>32323.6887272727</v>
      </c>
      <c r="O39" s="31">
        <v>358.07717462393703</v>
      </c>
    </row>
    <row r="40" spans="1:15" ht="94.5" x14ac:dyDescent="0.25">
      <c r="A40" s="31">
        <v>22</v>
      </c>
      <c r="B40" s="24" t="s">
        <v>76</v>
      </c>
      <c r="C40" s="26" t="s">
        <v>26</v>
      </c>
      <c r="D40" s="27" t="s">
        <v>77</v>
      </c>
      <c r="E40" s="27">
        <v>94255.564728509606</v>
      </c>
      <c r="F40" s="27">
        <v>48485.533090909099</v>
      </c>
      <c r="G40" s="27">
        <v>3746.5009810333599</v>
      </c>
      <c r="H40" s="27">
        <v>7876.3022105243099</v>
      </c>
      <c r="I40" s="27">
        <v>0</v>
      </c>
      <c r="J40" s="27">
        <v>960.45519203413903</v>
      </c>
      <c r="K40" s="27">
        <v>0</v>
      </c>
      <c r="L40" s="27">
        <v>444.66252452583399</v>
      </c>
      <c r="M40" s="27">
        <v>60.344827586206897</v>
      </c>
      <c r="N40" s="27">
        <v>32323.6887272727</v>
      </c>
      <c r="O40" s="31">
        <v>358.07717462393703</v>
      </c>
    </row>
    <row r="41" spans="1:15" ht="126" x14ac:dyDescent="0.25">
      <c r="A41" s="31">
        <v>23</v>
      </c>
      <c r="B41" s="24" t="s">
        <v>78</v>
      </c>
      <c r="C41" s="26" t="s">
        <v>26</v>
      </c>
      <c r="D41" s="27" t="s">
        <v>79</v>
      </c>
      <c r="E41" s="27">
        <v>90257.734737967898</v>
      </c>
      <c r="F41" s="27">
        <v>48485.533090909099</v>
      </c>
      <c r="G41" s="27">
        <v>4514.7058823529396</v>
      </c>
      <c r="H41" s="27">
        <v>8402.9411764705892</v>
      </c>
      <c r="I41" s="27">
        <v>0</v>
      </c>
      <c r="J41" s="27">
        <v>1824.4809688581299</v>
      </c>
      <c r="K41" s="27">
        <v>0</v>
      </c>
      <c r="L41" s="27">
        <v>166.17647058823499</v>
      </c>
      <c r="M41" s="27">
        <v>97.318339100345995</v>
      </c>
      <c r="N41" s="27">
        <v>25053.083999999999</v>
      </c>
      <c r="O41" s="31">
        <v>1713.4948096885801</v>
      </c>
    </row>
    <row r="42" spans="1:15" ht="94.5" x14ac:dyDescent="0.25">
      <c r="A42" s="31">
        <v>24</v>
      </c>
      <c r="B42" s="24" t="s">
        <v>80</v>
      </c>
      <c r="C42" s="26" t="s">
        <v>26</v>
      </c>
      <c r="D42" s="27" t="s">
        <v>81</v>
      </c>
      <c r="E42" s="27">
        <v>94255.564728509606</v>
      </c>
      <c r="F42" s="27">
        <v>48485.533090909099</v>
      </c>
      <c r="G42" s="27">
        <v>3746.5009810333599</v>
      </c>
      <c r="H42" s="27">
        <v>7876.3022105243099</v>
      </c>
      <c r="I42" s="27">
        <v>0</v>
      </c>
      <c r="J42" s="27">
        <v>960.45519203413903</v>
      </c>
      <c r="K42" s="27">
        <v>0</v>
      </c>
      <c r="L42" s="27">
        <v>444.66252452583399</v>
      </c>
      <c r="M42" s="27">
        <v>60.344827586206897</v>
      </c>
      <c r="N42" s="27">
        <v>32323.6887272727</v>
      </c>
      <c r="O42" s="31">
        <v>358.07717462393703</v>
      </c>
    </row>
    <row r="43" spans="1:15" ht="94.5" x14ac:dyDescent="0.25">
      <c r="A43" s="31">
        <v>25</v>
      </c>
      <c r="B43" s="24" t="s">
        <v>82</v>
      </c>
      <c r="C43" s="26" t="s">
        <v>26</v>
      </c>
      <c r="D43" s="27" t="s">
        <v>83</v>
      </c>
      <c r="E43" s="27">
        <v>94255.564728509606</v>
      </c>
      <c r="F43" s="27">
        <v>48485.533090909099</v>
      </c>
      <c r="G43" s="27">
        <v>3746.5009810333599</v>
      </c>
      <c r="H43" s="27">
        <v>7876.3022105243099</v>
      </c>
      <c r="I43" s="27">
        <v>0</v>
      </c>
      <c r="J43" s="27">
        <v>960.45519203413903</v>
      </c>
      <c r="K43" s="27">
        <v>0</v>
      </c>
      <c r="L43" s="27">
        <v>444.66252452583399</v>
      </c>
      <c r="M43" s="27">
        <v>60.344827586206897</v>
      </c>
      <c r="N43" s="27">
        <v>32323.6887272727</v>
      </c>
      <c r="O43" s="31">
        <v>358.07717462393703</v>
      </c>
    </row>
    <row r="44" spans="1:15" ht="94.5" x14ac:dyDescent="0.25">
      <c r="A44" s="31">
        <v>26</v>
      </c>
      <c r="B44" s="24" t="s">
        <v>84</v>
      </c>
      <c r="C44" s="26" t="s">
        <v>26</v>
      </c>
      <c r="D44" s="27" t="s">
        <v>85</v>
      </c>
      <c r="E44" s="27">
        <v>90257.734737967898</v>
      </c>
      <c r="F44" s="27">
        <v>48485.533090909099</v>
      </c>
      <c r="G44" s="27">
        <v>4514.7058823529396</v>
      </c>
      <c r="H44" s="27">
        <v>8402.9411764705892</v>
      </c>
      <c r="I44" s="27">
        <v>0</v>
      </c>
      <c r="J44" s="27">
        <v>1824.4809688581299</v>
      </c>
      <c r="K44" s="27">
        <v>0</v>
      </c>
      <c r="L44" s="27">
        <v>166.17647058823499</v>
      </c>
      <c r="M44" s="27">
        <v>97.318339100345995</v>
      </c>
      <c r="N44" s="27">
        <v>25053.083999999999</v>
      </c>
      <c r="O44" s="31">
        <v>1713.4948096885801</v>
      </c>
    </row>
    <row r="45" spans="1:15" ht="94.5" x14ac:dyDescent="0.25">
      <c r="A45" s="31">
        <v>27</v>
      </c>
      <c r="B45" s="24" t="s">
        <v>86</v>
      </c>
      <c r="C45" s="26" t="s">
        <v>26</v>
      </c>
      <c r="D45" s="27" t="s">
        <v>87</v>
      </c>
      <c r="E45" s="27">
        <v>94255.564728509606</v>
      </c>
      <c r="F45" s="27">
        <v>48485.533090909099</v>
      </c>
      <c r="G45" s="27">
        <v>3746.5009810333599</v>
      </c>
      <c r="H45" s="27">
        <v>7876.3022105243099</v>
      </c>
      <c r="I45" s="27">
        <v>0</v>
      </c>
      <c r="J45" s="27">
        <v>960.45519203413903</v>
      </c>
      <c r="K45" s="27">
        <v>0</v>
      </c>
      <c r="L45" s="27">
        <v>444.66252452583399</v>
      </c>
      <c r="M45" s="27">
        <v>60.344827586206897</v>
      </c>
      <c r="N45" s="27">
        <v>32323.6887272727</v>
      </c>
      <c r="O45" s="31">
        <v>358.07717462393703</v>
      </c>
    </row>
    <row r="46" spans="1:15" ht="47.25" x14ac:dyDescent="0.25">
      <c r="A46" s="31">
        <v>28</v>
      </c>
      <c r="B46" s="24" t="s">
        <v>37</v>
      </c>
      <c r="C46" s="26" t="s">
        <v>38</v>
      </c>
      <c r="D46" s="27" t="s">
        <v>88</v>
      </c>
      <c r="E46" s="27">
        <v>57.81</v>
      </c>
      <c r="F46" s="27">
        <v>43</v>
      </c>
      <c r="G46" s="27">
        <v>0</v>
      </c>
      <c r="H46" s="27">
        <v>0</v>
      </c>
      <c r="I46" s="27">
        <v>0</v>
      </c>
      <c r="J46" s="27">
        <v>9.81</v>
      </c>
      <c r="K46" s="27">
        <v>0</v>
      </c>
      <c r="L46" s="27">
        <v>0</v>
      </c>
      <c r="M46" s="27">
        <v>0</v>
      </c>
      <c r="N46" s="27">
        <v>0</v>
      </c>
      <c r="O46" s="31">
        <v>5</v>
      </c>
    </row>
    <row r="47" spans="1:15" ht="94.5" x14ac:dyDescent="0.25">
      <c r="A47" s="31">
        <v>29</v>
      </c>
      <c r="B47" s="24" t="s">
        <v>89</v>
      </c>
      <c r="C47" s="26" t="s">
        <v>26</v>
      </c>
      <c r="D47" s="27" t="s">
        <v>90</v>
      </c>
      <c r="E47" s="27">
        <v>94255.564728509606</v>
      </c>
      <c r="F47" s="27">
        <v>48485.533090909099</v>
      </c>
      <c r="G47" s="27">
        <v>3746.5009810333599</v>
      </c>
      <c r="H47" s="27">
        <v>7876.3022105243099</v>
      </c>
      <c r="I47" s="27">
        <v>0</v>
      </c>
      <c r="J47" s="27">
        <v>960.45519203413903</v>
      </c>
      <c r="K47" s="27">
        <v>0</v>
      </c>
      <c r="L47" s="27">
        <v>444.66252452583399</v>
      </c>
      <c r="M47" s="27">
        <v>60.344827586206897</v>
      </c>
      <c r="N47" s="27">
        <v>32323.6887272727</v>
      </c>
      <c r="O47" s="31">
        <v>358.07717462393703</v>
      </c>
    </row>
    <row r="48" spans="1:15" ht="110.25" x14ac:dyDescent="0.25">
      <c r="A48" s="31">
        <v>30</v>
      </c>
      <c r="B48" s="24" t="s">
        <v>91</v>
      </c>
      <c r="C48" s="26" t="s">
        <v>26</v>
      </c>
      <c r="D48" s="27" t="s">
        <v>92</v>
      </c>
      <c r="E48" s="27">
        <v>94255.564728509606</v>
      </c>
      <c r="F48" s="27">
        <v>48485.533090909099</v>
      </c>
      <c r="G48" s="27">
        <v>3746.5009810333599</v>
      </c>
      <c r="H48" s="27">
        <v>7876.3022105243099</v>
      </c>
      <c r="I48" s="27">
        <v>0</v>
      </c>
      <c r="J48" s="27">
        <v>960.45519203413903</v>
      </c>
      <c r="K48" s="27">
        <v>0</v>
      </c>
      <c r="L48" s="27">
        <v>444.66252452583399</v>
      </c>
      <c r="M48" s="27">
        <v>60.344827586206897</v>
      </c>
      <c r="N48" s="27">
        <v>32323.6887272727</v>
      </c>
      <c r="O48" s="31">
        <v>358.07717462393703</v>
      </c>
    </row>
    <row r="49" spans="1:15" ht="110.25" x14ac:dyDescent="0.25">
      <c r="A49" s="31">
        <v>31</v>
      </c>
      <c r="B49" s="24" t="s">
        <v>93</v>
      </c>
      <c r="C49" s="26" t="s">
        <v>26</v>
      </c>
      <c r="D49" s="27" t="s">
        <v>94</v>
      </c>
      <c r="E49" s="27">
        <v>94255.564728509606</v>
      </c>
      <c r="F49" s="27">
        <v>48485.533090909099</v>
      </c>
      <c r="G49" s="27">
        <v>3746.5009810333599</v>
      </c>
      <c r="H49" s="27">
        <v>7876.3022105243099</v>
      </c>
      <c r="I49" s="27">
        <v>0</v>
      </c>
      <c r="J49" s="27">
        <v>960.45519203413903</v>
      </c>
      <c r="K49" s="27">
        <v>0</v>
      </c>
      <c r="L49" s="27">
        <v>444.66252452583399</v>
      </c>
      <c r="M49" s="27">
        <v>60.344827586206897</v>
      </c>
      <c r="N49" s="27">
        <v>32323.6887272727</v>
      </c>
      <c r="O49" s="31">
        <v>358.07717462393703</v>
      </c>
    </row>
    <row r="50" spans="1:15" ht="110.25" x14ac:dyDescent="0.25">
      <c r="A50" s="31">
        <v>32</v>
      </c>
      <c r="B50" s="24" t="s">
        <v>95</v>
      </c>
      <c r="C50" s="26" t="s">
        <v>26</v>
      </c>
      <c r="D50" s="27" t="s">
        <v>96</v>
      </c>
      <c r="E50" s="27">
        <v>94255.564728509606</v>
      </c>
      <c r="F50" s="27">
        <v>48485.533090909099</v>
      </c>
      <c r="G50" s="27">
        <v>3746.5009810333599</v>
      </c>
      <c r="H50" s="27">
        <v>7876.3022105243099</v>
      </c>
      <c r="I50" s="27">
        <v>0</v>
      </c>
      <c r="J50" s="27">
        <v>960.45519203413903</v>
      </c>
      <c r="K50" s="27">
        <v>0</v>
      </c>
      <c r="L50" s="27">
        <v>444.66252452583399</v>
      </c>
      <c r="M50" s="27">
        <v>60.344827586206897</v>
      </c>
      <c r="N50" s="27">
        <v>32323.6887272727</v>
      </c>
      <c r="O50" s="31">
        <v>358.07717462393703</v>
      </c>
    </row>
    <row r="51" spans="1:15" ht="94.5" x14ac:dyDescent="0.25">
      <c r="A51" s="31">
        <v>33</v>
      </c>
      <c r="B51" s="24" t="s">
        <v>97</v>
      </c>
      <c r="C51" s="26" t="s">
        <v>26</v>
      </c>
      <c r="D51" s="27" t="s">
        <v>98</v>
      </c>
      <c r="E51" s="27">
        <v>90257.734737967898</v>
      </c>
      <c r="F51" s="27">
        <v>48485.533090909099</v>
      </c>
      <c r="G51" s="27">
        <v>4514.7058823529396</v>
      </c>
      <c r="H51" s="27">
        <v>8402.9411764705892</v>
      </c>
      <c r="I51" s="27">
        <v>0</v>
      </c>
      <c r="J51" s="27">
        <v>1824.4809688581299</v>
      </c>
      <c r="K51" s="27">
        <v>0</v>
      </c>
      <c r="L51" s="27">
        <v>166.17647058823499</v>
      </c>
      <c r="M51" s="27">
        <v>97.318339100345995</v>
      </c>
      <c r="N51" s="27">
        <v>25053.083999999999</v>
      </c>
      <c r="O51" s="31">
        <v>1713.4948096885801</v>
      </c>
    </row>
    <row r="52" spans="1:15" ht="126" x14ac:dyDescent="0.25">
      <c r="A52" s="31">
        <v>34</v>
      </c>
      <c r="B52" s="24" t="s">
        <v>99</v>
      </c>
      <c r="C52" s="26" t="s">
        <v>26</v>
      </c>
      <c r="D52" s="27" t="s">
        <v>100</v>
      </c>
      <c r="E52" s="27">
        <v>90257.734737967898</v>
      </c>
      <c r="F52" s="27">
        <v>48485.533090909099</v>
      </c>
      <c r="G52" s="27">
        <v>4514.7058823529396</v>
      </c>
      <c r="H52" s="27">
        <v>8402.9411764705892</v>
      </c>
      <c r="I52" s="27">
        <v>0</v>
      </c>
      <c r="J52" s="27">
        <v>1824.4809688581299</v>
      </c>
      <c r="K52" s="27">
        <v>0</v>
      </c>
      <c r="L52" s="27">
        <v>166.17647058823499</v>
      </c>
      <c r="M52" s="27">
        <v>97.318339100345995</v>
      </c>
      <c r="N52" s="27">
        <v>25053.083999999999</v>
      </c>
      <c r="O52" s="31">
        <v>1713.4948096885801</v>
      </c>
    </row>
    <row r="53" spans="1:15" ht="110.25" x14ac:dyDescent="0.25">
      <c r="A53" s="31">
        <v>35</v>
      </c>
      <c r="B53" s="24" t="s">
        <v>101</v>
      </c>
      <c r="C53" s="26" t="s">
        <v>26</v>
      </c>
      <c r="D53" s="27" t="s">
        <v>102</v>
      </c>
      <c r="E53" s="27">
        <v>94255.564728509606</v>
      </c>
      <c r="F53" s="27">
        <v>48485.533090909099</v>
      </c>
      <c r="G53" s="27">
        <v>3746.5009810333599</v>
      </c>
      <c r="H53" s="27">
        <v>7876.3022105243099</v>
      </c>
      <c r="I53" s="27">
        <v>0</v>
      </c>
      <c r="J53" s="27">
        <v>960.45519203413903</v>
      </c>
      <c r="K53" s="27">
        <v>0</v>
      </c>
      <c r="L53" s="27">
        <v>444.66252452583399</v>
      </c>
      <c r="M53" s="27">
        <v>60.344827586206897</v>
      </c>
      <c r="N53" s="27">
        <v>32323.6887272727</v>
      </c>
      <c r="O53" s="31">
        <v>358.07717462393703</v>
      </c>
    </row>
    <row r="54" spans="1:15" ht="110.25" x14ac:dyDescent="0.25">
      <c r="A54" s="31">
        <v>36</v>
      </c>
      <c r="B54" s="24" t="s">
        <v>103</v>
      </c>
      <c r="C54" s="26" t="s">
        <v>26</v>
      </c>
      <c r="D54" s="27" t="s">
        <v>104</v>
      </c>
      <c r="E54" s="27">
        <v>94255.564728509606</v>
      </c>
      <c r="F54" s="27">
        <v>48485.533090909099</v>
      </c>
      <c r="G54" s="27">
        <v>3746.5009810333599</v>
      </c>
      <c r="H54" s="27">
        <v>7876.3022105243099</v>
      </c>
      <c r="I54" s="27">
        <v>0</v>
      </c>
      <c r="J54" s="27">
        <v>960.45519203413903</v>
      </c>
      <c r="K54" s="27">
        <v>0</v>
      </c>
      <c r="L54" s="27">
        <v>444.66252452583399</v>
      </c>
      <c r="M54" s="27">
        <v>60.344827586206897</v>
      </c>
      <c r="N54" s="27">
        <v>32323.6887272727</v>
      </c>
      <c r="O54" s="31">
        <v>358.07717462393703</v>
      </c>
    </row>
    <row r="55" spans="1:15" ht="110.25" x14ac:dyDescent="0.25">
      <c r="A55" s="31">
        <v>37</v>
      </c>
      <c r="B55" s="24" t="s">
        <v>105</v>
      </c>
      <c r="C55" s="26" t="s">
        <v>26</v>
      </c>
      <c r="D55" s="27" t="s">
        <v>104</v>
      </c>
      <c r="E55" s="27">
        <v>85540.213455782403</v>
      </c>
      <c r="F55" s="27">
        <v>39770.181818181802</v>
      </c>
      <c r="G55" s="27">
        <v>3746.5009810333599</v>
      </c>
      <c r="H55" s="27">
        <v>7876.3022105243099</v>
      </c>
      <c r="I55" s="27">
        <v>0</v>
      </c>
      <c r="J55" s="27">
        <v>960.45519203413903</v>
      </c>
      <c r="K55" s="27">
        <v>0</v>
      </c>
      <c r="L55" s="27">
        <v>444.66252452583399</v>
      </c>
      <c r="M55" s="27">
        <v>60.344827586206897</v>
      </c>
      <c r="N55" s="27">
        <v>32323.6887272727</v>
      </c>
      <c r="O55" s="31">
        <v>358.07717462393703</v>
      </c>
    </row>
    <row r="56" spans="1:15" ht="110.25" x14ac:dyDescent="0.25">
      <c r="A56" s="31">
        <v>38</v>
      </c>
      <c r="B56" s="24" t="s">
        <v>106</v>
      </c>
      <c r="C56" s="26" t="s">
        <v>26</v>
      </c>
      <c r="D56" s="27" t="s">
        <v>107</v>
      </c>
      <c r="E56" s="27">
        <v>85540.213455782403</v>
      </c>
      <c r="F56" s="27">
        <v>39770.181818181802</v>
      </c>
      <c r="G56" s="27">
        <v>3746.5009810333599</v>
      </c>
      <c r="H56" s="27">
        <v>7876.3022105243099</v>
      </c>
      <c r="I56" s="27">
        <v>0</v>
      </c>
      <c r="J56" s="27">
        <v>960.45519203413903</v>
      </c>
      <c r="K56" s="27">
        <v>0</v>
      </c>
      <c r="L56" s="27">
        <v>444.66252452583399</v>
      </c>
      <c r="M56" s="27">
        <v>60.344827586206897</v>
      </c>
      <c r="N56" s="27">
        <v>32323.6887272727</v>
      </c>
      <c r="O56" s="31">
        <v>358.07717462393703</v>
      </c>
    </row>
    <row r="57" spans="1:15" ht="94.5" x14ac:dyDescent="0.25">
      <c r="A57" s="31">
        <v>39</v>
      </c>
      <c r="B57" s="24" t="s">
        <v>108</v>
      </c>
      <c r="C57" s="26" t="s">
        <v>26</v>
      </c>
      <c r="D57" s="27" t="s">
        <v>104</v>
      </c>
      <c r="E57" s="27">
        <v>85540.213455782403</v>
      </c>
      <c r="F57" s="27">
        <v>39770.181818181802</v>
      </c>
      <c r="G57" s="27">
        <v>3746.5009810333599</v>
      </c>
      <c r="H57" s="27">
        <v>7876.3022105243099</v>
      </c>
      <c r="I57" s="27">
        <v>0</v>
      </c>
      <c r="J57" s="27">
        <v>960.45519203413903</v>
      </c>
      <c r="K57" s="27">
        <v>0</v>
      </c>
      <c r="L57" s="27">
        <v>444.66252452583399</v>
      </c>
      <c r="M57" s="27">
        <v>60.344827586206897</v>
      </c>
      <c r="N57" s="27">
        <v>32323.6887272727</v>
      </c>
      <c r="O57" s="31">
        <v>358.07717462393703</v>
      </c>
    </row>
    <row r="58" spans="1:15" ht="94.5" x14ac:dyDescent="0.25">
      <c r="A58" s="31">
        <v>40</v>
      </c>
      <c r="B58" s="24" t="s">
        <v>109</v>
      </c>
      <c r="C58" s="26" t="s">
        <v>26</v>
      </c>
      <c r="D58" s="27" t="s">
        <v>110</v>
      </c>
      <c r="E58" s="27">
        <v>85540.213455782403</v>
      </c>
      <c r="F58" s="27">
        <v>39770.181818181802</v>
      </c>
      <c r="G58" s="27">
        <v>3746.5009810333599</v>
      </c>
      <c r="H58" s="27">
        <v>7876.3022105243099</v>
      </c>
      <c r="I58" s="27">
        <v>0</v>
      </c>
      <c r="J58" s="27">
        <v>960.45519203413903</v>
      </c>
      <c r="K58" s="27">
        <v>0</v>
      </c>
      <c r="L58" s="27">
        <v>444.66252452583399</v>
      </c>
      <c r="M58" s="27">
        <v>60.344827586206897</v>
      </c>
      <c r="N58" s="27">
        <v>32323.6887272727</v>
      </c>
      <c r="O58" s="31">
        <v>358.07717462393703</v>
      </c>
    </row>
    <row r="59" spans="1:15" ht="94.5" x14ac:dyDescent="0.25">
      <c r="A59" s="31">
        <v>41</v>
      </c>
      <c r="B59" s="24" t="s">
        <v>111</v>
      </c>
      <c r="C59" s="26" t="s">
        <v>26</v>
      </c>
      <c r="D59" s="27" t="s">
        <v>112</v>
      </c>
      <c r="E59" s="27">
        <v>89020.851666801304</v>
      </c>
      <c r="F59" s="27">
        <v>48485.533090909099</v>
      </c>
      <c r="G59" s="27">
        <v>2793.3098591549301</v>
      </c>
      <c r="H59" s="27">
        <v>930.84392232078596</v>
      </c>
      <c r="I59" s="27">
        <v>0</v>
      </c>
      <c r="J59" s="27">
        <v>3511.8544600938999</v>
      </c>
      <c r="K59" s="27">
        <v>0</v>
      </c>
      <c r="L59" s="27">
        <v>687.44131455399099</v>
      </c>
      <c r="M59" s="27">
        <v>22.4406617118197</v>
      </c>
      <c r="N59" s="27">
        <v>32323.6887272727</v>
      </c>
      <c r="O59" s="31">
        <v>265.73963078398498</v>
      </c>
    </row>
    <row r="60" spans="1:15" ht="94.5" x14ac:dyDescent="0.25">
      <c r="A60" s="31">
        <v>42</v>
      </c>
      <c r="B60" s="24" t="s">
        <v>113</v>
      </c>
      <c r="C60" s="26" t="s">
        <v>26</v>
      </c>
      <c r="D60" s="27" t="s">
        <v>114</v>
      </c>
      <c r="E60" s="27">
        <v>89020.851666801304</v>
      </c>
      <c r="F60" s="27">
        <v>48485.533090909099</v>
      </c>
      <c r="G60" s="27">
        <v>2793.3098591549301</v>
      </c>
      <c r="H60" s="27">
        <v>930.84392232078596</v>
      </c>
      <c r="I60" s="27">
        <v>0</v>
      </c>
      <c r="J60" s="27">
        <v>3511.8544600938999</v>
      </c>
      <c r="K60" s="27">
        <v>0</v>
      </c>
      <c r="L60" s="27">
        <v>687.44131455399099</v>
      </c>
      <c r="M60" s="27">
        <v>22.4406617118197</v>
      </c>
      <c r="N60" s="27">
        <v>32323.6887272727</v>
      </c>
      <c r="O60" s="31">
        <v>265.73963078398498</v>
      </c>
    </row>
    <row r="61" spans="1:15" ht="94.5" x14ac:dyDescent="0.25">
      <c r="A61" s="31">
        <v>43</v>
      </c>
      <c r="B61" s="24" t="s">
        <v>115</v>
      </c>
      <c r="C61" s="26" t="s">
        <v>26</v>
      </c>
      <c r="D61" s="27" t="s">
        <v>116</v>
      </c>
      <c r="E61" s="27">
        <v>89020.851666801304</v>
      </c>
      <c r="F61" s="27">
        <v>48485.533090909099</v>
      </c>
      <c r="G61" s="27">
        <v>2793.3098591549301</v>
      </c>
      <c r="H61" s="27">
        <v>930.84392232078596</v>
      </c>
      <c r="I61" s="27">
        <v>0</v>
      </c>
      <c r="J61" s="27">
        <v>3511.8544600938999</v>
      </c>
      <c r="K61" s="27">
        <v>0</v>
      </c>
      <c r="L61" s="27">
        <v>687.44131455399099</v>
      </c>
      <c r="M61" s="27">
        <v>22.4406617118197</v>
      </c>
      <c r="N61" s="27">
        <v>32323.6887272727</v>
      </c>
      <c r="O61" s="31">
        <v>265.73963078398498</v>
      </c>
    </row>
    <row r="62" spans="1:15" ht="94.5" x14ac:dyDescent="0.25">
      <c r="A62" s="31">
        <v>44</v>
      </c>
      <c r="B62" s="24" t="s">
        <v>117</v>
      </c>
      <c r="C62" s="26" t="s">
        <v>26</v>
      </c>
      <c r="D62" s="27" t="s">
        <v>118</v>
      </c>
      <c r="E62" s="27">
        <v>89020.851666801304</v>
      </c>
      <c r="F62" s="27">
        <v>48485.533090909099</v>
      </c>
      <c r="G62" s="27">
        <v>2793.3098591549301</v>
      </c>
      <c r="H62" s="27">
        <v>930.84392232078596</v>
      </c>
      <c r="I62" s="27">
        <v>0</v>
      </c>
      <c r="J62" s="27">
        <v>3511.8544600938999</v>
      </c>
      <c r="K62" s="27">
        <v>0</v>
      </c>
      <c r="L62" s="27">
        <v>687.44131455399099</v>
      </c>
      <c r="M62" s="27">
        <v>22.4406617118197</v>
      </c>
      <c r="N62" s="27">
        <v>138</v>
      </c>
      <c r="O62" s="31">
        <v>265.73963078398498</v>
      </c>
    </row>
    <row r="63" spans="1:15" ht="94.5" x14ac:dyDescent="0.25">
      <c r="A63" s="31">
        <v>45</v>
      </c>
      <c r="B63" s="24" t="s">
        <v>119</v>
      </c>
      <c r="C63" s="26" t="s">
        <v>26</v>
      </c>
      <c r="D63" s="27" t="s">
        <v>120</v>
      </c>
      <c r="E63" s="27">
        <v>89020.851666801304</v>
      </c>
      <c r="F63" s="27">
        <v>48485.533090909099</v>
      </c>
      <c r="G63" s="27">
        <v>2793.3098591549301</v>
      </c>
      <c r="H63" s="27">
        <v>930.84392232078596</v>
      </c>
      <c r="I63" s="27">
        <v>0</v>
      </c>
      <c r="J63" s="27">
        <v>3511.8544600938999</v>
      </c>
      <c r="K63" s="27">
        <v>0</v>
      </c>
      <c r="L63" s="27">
        <v>687.44131455399099</v>
      </c>
      <c r="M63" s="27">
        <v>22.4406617118197</v>
      </c>
      <c r="N63" s="27">
        <v>32323.6887272727</v>
      </c>
      <c r="O63" s="31">
        <v>265.73963078398498</v>
      </c>
    </row>
    <row r="64" spans="1:15" ht="94.5" x14ac:dyDescent="0.25">
      <c r="A64" s="31">
        <v>46</v>
      </c>
      <c r="B64" s="24" t="s">
        <v>121</v>
      </c>
      <c r="C64" s="26" t="s">
        <v>26</v>
      </c>
      <c r="D64" s="27" t="s">
        <v>122</v>
      </c>
      <c r="E64" s="27">
        <v>89020.851666801304</v>
      </c>
      <c r="F64" s="27">
        <v>48485.533090909099</v>
      </c>
      <c r="G64" s="27">
        <v>2793.3098591549301</v>
      </c>
      <c r="H64" s="27">
        <v>930.84392232078596</v>
      </c>
      <c r="I64" s="27">
        <v>0</v>
      </c>
      <c r="J64" s="27">
        <v>3511.8544600938999</v>
      </c>
      <c r="K64" s="27">
        <v>0</v>
      </c>
      <c r="L64" s="27">
        <v>687.44131455399099</v>
      </c>
      <c r="M64" s="27">
        <v>22.4406617118197</v>
      </c>
      <c r="N64" s="27">
        <v>32323.6887272727</v>
      </c>
      <c r="O64" s="31">
        <v>265.73963078398498</v>
      </c>
    </row>
    <row r="65" spans="1:15" ht="94.5" x14ac:dyDescent="0.25">
      <c r="A65" s="31">
        <v>47</v>
      </c>
      <c r="B65" s="24" t="s">
        <v>123</v>
      </c>
      <c r="C65" s="26" t="s">
        <v>26</v>
      </c>
      <c r="D65" s="27" t="s">
        <v>124</v>
      </c>
      <c r="E65" s="27">
        <v>89020.851666801304</v>
      </c>
      <c r="F65" s="27">
        <v>48485.533090909099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32323.6887272727</v>
      </c>
      <c r="O65" s="31">
        <v>0</v>
      </c>
    </row>
    <row r="66" spans="1:15" ht="94.5" x14ac:dyDescent="0.25">
      <c r="A66" s="31">
        <v>48</v>
      </c>
      <c r="B66" s="24" t="s">
        <v>125</v>
      </c>
      <c r="C66" s="26" t="s">
        <v>26</v>
      </c>
      <c r="D66" s="27" t="s">
        <v>126</v>
      </c>
      <c r="E66" s="27">
        <v>89020.851666801304</v>
      </c>
      <c r="F66" s="27">
        <v>48485.533090909099</v>
      </c>
      <c r="G66" s="27">
        <v>2793.3098591549301</v>
      </c>
      <c r="H66" s="27">
        <v>930.84392232078596</v>
      </c>
      <c r="I66" s="27">
        <v>0</v>
      </c>
      <c r="J66" s="27">
        <v>3511.8544600938999</v>
      </c>
      <c r="K66" s="27">
        <v>0</v>
      </c>
      <c r="L66" s="27">
        <v>687.44131455399099</v>
      </c>
      <c r="M66" s="27">
        <v>22.4406617118197</v>
      </c>
      <c r="N66" s="27">
        <v>32323.6887272727</v>
      </c>
      <c r="O66" s="31">
        <v>265.73963078398498</v>
      </c>
    </row>
    <row r="67" spans="1:15" ht="78.75" x14ac:dyDescent="0.25">
      <c r="A67" s="31">
        <v>49</v>
      </c>
      <c r="B67" s="24" t="s">
        <v>127</v>
      </c>
      <c r="C67" s="26" t="s">
        <v>26</v>
      </c>
      <c r="D67" s="27" t="s">
        <v>128</v>
      </c>
      <c r="E67" s="27">
        <v>57.81</v>
      </c>
      <c r="F67" s="27">
        <v>43</v>
      </c>
      <c r="G67" s="27">
        <v>2793.3098591549301</v>
      </c>
      <c r="H67" s="27">
        <v>930.84392232078596</v>
      </c>
      <c r="I67" s="27">
        <v>0</v>
      </c>
      <c r="J67" s="27">
        <v>3511.8544600938999</v>
      </c>
      <c r="K67" s="27">
        <v>0</v>
      </c>
      <c r="L67" s="27">
        <v>687.44131455399099</v>
      </c>
      <c r="M67" s="27">
        <v>22.4406617118197</v>
      </c>
      <c r="N67" s="27">
        <v>32323.6887272727</v>
      </c>
      <c r="O67" s="31">
        <v>265.73963078398498</v>
      </c>
    </row>
    <row r="68" spans="1:15" ht="78.75" x14ac:dyDescent="0.25">
      <c r="A68" s="31">
        <v>50</v>
      </c>
      <c r="B68" s="24" t="s">
        <v>129</v>
      </c>
      <c r="C68" s="26" t="s">
        <v>26</v>
      </c>
      <c r="D68" s="27" t="s">
        <v>130</v>
      </c>
      <c r="E68" s="27">
        <v>89020.851666801304</v>
      </c>
      <c r="F68" s="27">
        <v>48485.533090909099</v>
      </c>
      <c r="G68" s="27">
        <v>2793.3098591549301</v>
      </c>
      <c r="H68" s="27">
        <v>930.84392232078596</v>
      </c>
      <c r="I68" s="27">
        <v>0</v>
      </c>
      <c r="J68" s="27">
        <v>3511.8544600938999</v>
      </c>
      <c r="K68" s="27">
        <v>0</v>
      </c>
      <c r="L68" s="27">
        <v>687.44131455399099</v>
      </c>
      <c r="M68" s="27">
        <v>22.4406617118197</v>
      </c>
      <c r="N68" s="27">
        <v>32323.6887272727</v>
      </c>
      <c r="O68" s="31">
        <v>265.73963078398498</v>
      </c>
    </row>
    <row r="69" spans="1:15" ht="94.5" x14ac:dyDescent="0.25">
      <c r="A69" s="31">
        <v>51</v>
      </c>
      <c r="B69" s="24" t="s">
        <v>131</v>
      </c>
      <c r="C69" s="26" t="s">
        <v>26</v>
      </c>
      <c r="D69" s="27" t="s">
        <v>132</v>
      </c>
      <c r="E69" s="27">
        <v>95246.556328331906</v>
      </c>
      <c r="F69" s="27">
        <v>48485.533090909099</v>
      </c>
      <c r="G69" s="27">
        <v>91.438658428949694</v>
      </c>
      <c r="H69" s="27">
        <v>9608.8261253309793</v>
      </c>
      <c r="I69" s="27">
        <v>0</v>
      </c>
      <c r="J69" s="27">
        <v>2623.4774933804101</v>
      </c>
      <c r="K69" s="27">
        <v>0</v>
      </c>
      <c r="L69" s="27">
        <v>429.47925860547201</v>
      </c>
      <c r="M69" s="27">
        <v>0</v>
      </c>
      <c r="N69" s="27">
        <v>32323.6887272727</v>
      </c>
      <c r="O69" s="31">
        <v>1684.11297440424</v>
      </c>
    </row>
    <row r="70" spans="1:15" ht="126" x14ac:dyDescent="0.25">
      <c r="A70" s="31">
        <v>52</v>
      </c>
      <c r="B70" s="24" t="s">
        <v>133</v>
      </c>
      <c r="C70" s="26" t="s">
        <v>26</v>
      </c>
      <c r="D70" s="27" t="s">
        <v>134</v>
      </c>
      <c r="E70" s="27">
        <v>95246.556328331906</v>
      </c>
      <c r="F70" s="27">
        <v>48485.533090909099</v>
      </c>
      <c r="G70" s="27">
        <v>91.438658428949694</v>
      </c>
      <c r="H70" s="27">
        <v>9608.8261253309793</v>
      </c>
      <c r="I70" s="27">
        <v>0</v>
      </c>
      <c r="J70" s="27">
        <v>2623.4774933804101</v>
      </c>
      <c r="K70" s="27">
        <v>0</v>
      </c>
      <c r="L70" s="27">
        <v>429.47925860547201</v>
      </c>
      <c r="M70" s="27">
        <v>0</v>
      </c>
      <c r="N70" s="27">
        <v>32323.6887272727</v>
      </c>
      <c r="O70" s="31">
        <v>1684.11297440424</v>
      </c>
    </row>
    <row r="71" spans="1:15" ht="94.5" x14ac:dyDescent="0.25">
      <c r="A71" s="31">
        <v>53</v>
      </c>
      <c r="B71" s="24" t="s">
        <v>135</v>
      </c>
      <c r="C71" s="26" t="s">
        <v>26</v>
      </c>
      <c r="D71" s="27" t="s">
        <v>136</v>
      </c>
      <c r="E71" s="27">
        <v>95246.556328331906</v>
      </c>
      <c r="F71" s="27">
        <v>48485.533090909099</v>
      </c>
      <c r="G71" s="27">
        <v>91.438658428949694</v>
      </c>
      <c r="H71" s="27">
        <v>9608.8261253309793</v>
      </c>
      <c r="I71" s="27">
        <v>0</v>
      </c>
      <c r="J71" s="27">
        <v>2623.4774933804101</v>
      </c>
      <c r="K71" s="27">
        <v>0</v>
      </c>
      <c r="L71" s="27">
        <v>429.47925860547201</v>
      </c>
      <c r="M71" s="27">
        <v>0</v>
      </c>
      <c r="N71" s="27">
        <v>32323.6887272727</v>
      </c>
      <c r="O71" s="31">
        <v>1684.11297440424</v>
      </c>
    </row>
    <row r="72" spans="1:15" ht="94.5" x14ac:dyDescent="0.25">
      <c r="A72" s="31">
        <v>54</v>
      </c>
      <c r="B72" s="24" t="s">
        <v>137</v>
      </c>
      <c r="C72" s="26" t="s">
        <v>26</v>
      </c>
      <c r="D72" s="27" t="s">
        <v>138</v>
      </c>
      <c r="E72" s="27">
        <v>95246.556328331906</v>
      </c>
      <c r="F72" s="27">
        <v>48485.533090909099</v>
      </c>
      <c r="G72" s="27">
        <v>91.438658428949694</v>
      </c>
      <c r="H72" s="27">
        <v>9608.8261253309793</v>
      </c>
      <c r="I72" s="27">
        <v>0</v>
      </c>
      <c r="J72" s="27">
        <v>2623.4774933804101</v>
      </c>
      <c r="K72" s="27">
        <v>0</v>
      </c>
      <c r="L72" s="27">
        <v>429.47925860547201</v>
      </c>
      <c r="M72" s="27">
        <v>0</v>
      </c>
      <c r="N72" s="27">
        <v>32323.6887272727</v>
      </c>
      <c r="O72" s="31">
        <v>1684.11297440424</v>
      </c>
    </row>
    <row r="73" spans="1:15" ht="110.25" x14ac:dyDescent="0.25">
      <c r="A73" s="31">
        <v>55</v>
      </c>
      <c r="B73" s="24" t="s">
        <v>139</v>
      </c>
      <c r="C73" s="26" t="s">
        <v>26</v>
      </c>
      <c r="D73" s="27" t="s">
        <v>140</v>
      </c>
      <c r="E73" s="27">
        <v>95246.556328331906</v>
      </c>
      <c r="F73" s="27">
        <v>48485.533090909099</v>
      </c>
      <c r="G73" s="27">
        <v>91.438658428949694</v>
      </c>
      <c r="H73" s="27">
        <v>9608.8261253309793</v>
      </c>
      <c r="I73" s="27">
        <v>0</v>
      </c>
      <c r="J73" s="27">
        <v>2623.4774933804101</v>
      </c>
      <c r="K73" s="27">
        <v>0</v>
      </c>
      <c r="L73" s="27">
        <v>429.47925860547201</v>
      </c>
      <c r="M73" s="27">
        <v>0</v>
      </c>
      <c r="N73" s="27">
        <v>32323.6887272727</v>
      </c>
      <c r="O73" s="31">
        <v>1684.11297440424</v>
      </c>
    </row>
    <row r="74" spans="1:15" ht="78.75" x14ac:dyDescent="0.25">
      <c r="A74" s="31">
        <v>56</v>
      </c>
      <c r="B74" s="24" t="s">
        <v>141</v>
      </c>
      <c r="C74" s="26" t="s">
        <v>26</v>
      </c>
      <c r="D74" s="27" t="s">
        <v>142</v>
      </c>
      <c r="E74" s="27">
        <v>95246.556328331906</v>
      </c>
      <c r="F74" s="27">
        <v>48485.533090909099</v>
      </c>
      <c r="G74" s="27">
        <v>91.438658428949694</v>
      </c>
      <c r="H74" s="27">
        <v>9608.8261253309793</v>
      </c>
      <c r="I74" s="27">
        <v>0</v>
      </c>
      <c r="J74" s="27">
        <v>2623.4774933804101</v>
      </c>
      <c r="K74" s="27">
        <v>0</v>
      </c>
      <c r="L74" s="27">
        <v>429.47925860547201</v>
      </c>
      <c r="M74" s="27">
        <v>0</v>
      </c>
      <c r="N74" s="27">
        <v>32323.6887272727</v>
      </c>
      <c r="O74" s="31">
        <v>1684.11297440424</v>
      </c>
    </row>
    <row r="75" spans="1:15" ht="94.5" x14ac:dyDescent="0.25">
      <c r="A75" s="31">
        <v>57</v>
      </c>
      <c r="B75" s="24" t="s">
        <v>143</v>
      </c>
      <c r="C75" s="26" t="s">
        <v>26</v>
      </c>
      <c r="D75" s="27" t="s">
        <v>144</v>
      </c>
      <c r="E75" s="27">
        <v>95246.556328331906</v>
      </c>
      <c r="F75" s="27">
        <v>48485.533090909099</v>
      </c>
      <c r="G75" s="27">
        <v>91.438658428949694</v>
      </c>
      <c r="H75" s="27">
        <v>9608.8261253309793</v>
      </c>
      <c r="I75" s="27">
        <v>0</v>
      </c>
      <c r="J75" s="27">
        <v>2623.4774933804101</v>
      </c>
      <c r="K75" s="27">
        <v>0</v>
      </c>
      <c r="L75" s="27">
        <v>429.47925860547201</v>
      </c>
      <c r="M75" s="27">
        <v>0</v>
      </c>
      <c r="N75" s="27">
        <v>32323.6887272727</v>
      </c>
      <c r="O75" s="31">
        <v>1684.11297440424</v>
      </c>
    </row>
    <row r="76" spans="1:15" ht="94.5" x14ac:dyDescent="0.25">
      <c r="A76" s="31">
        <v>58</v>
      </c>
      <c r="B76" s="24" t="s">
        <v>145</v>
      </c>
      <c r="C76" s="26" t="s">
        <v>26</v>
      </c>
      <c r="D76" s="27" t="s">
        <v>146</v>
      </c>
      <c r="E76" s="27">
        <v>95246.556328331906</v>
      </c>
      <c r="F76" s="27">
        <v>48485.533090909099</v>
      </c>
      <c r="G76" s="27">
        <v>91.438658428949694</v>
      </c>
      <c r="H76" s="27">
        <v>9608.8261253309793</v>
      </c>
      <c r="I76" s="27">
        <v>0</v>
      </c>
      <c r="J76" s="27">
        <v>2623.4774933804101</v>
      </c>
      <c r="K76" s="27">
        <v>0</v>
      </c>
      <c r="L76" s="27">
        <v>429.47925860547201</v>
      </c>
      <c r="M76" s="27">
        <v>0</v>
      </c>
      <c r="N76" s="27">
        <v>32323.6887272727</v>
      </c>
      <c r="O76" s="31">
        <v>1684.11297440424</v>
      </c>
    </row>
    <row r="77" spans="1:15" ht="110.25" x14ac:dyDescent="0.25">
      <c r="A77" s="31">
        <v>59</v>
      </c>
      <c r="B77" s="24" t="s">
        <v>147</v>
      </c>
      <c r="C77" s="26" t="s">
        <v>26</v>
      </c>
      <c r="D77" s="27" t="s">
        <v>148</v>
      </c>
      <c r="E77" s="27">
        <v>95246.556328331906</v>
      </c>
      <c r="F77" s="27">
        <v>48485.533090909099</v>
      </c>
      <c r="G77" s="27">
        <v>91.438658428949694</v>
      </c>
      <c r="H77" s="27">
        <v>9608.8261253309793</v>
      </c>
      <c r="I77" s="27">
        <v>0</v>
      </c>
      <c r="J77" s="27">
        <v>2623.4774933804101</v>
      </c>
      <c r="K77" s="27">
        <v>0</v>
      </c>
      <c r="L77" s="27">
        <v>429.47925860547201</v>
      </c>
      <c r="M77" s="27">
        <v>0</v>
      </c>
      <c r="N77" s="27">
        <v>32323.6887272727</v>
      </c>
      <c r="O77" s="31">
        <v>1684.11297440424</v>
      </c>
    </row>
    <row r="78" spans="1:15" ht="94.5" x14ac:dyDescent="0.25">
      <c r="A78" s="31">
        <v>60</v>
      </c>
      <c r="B78" s="24" t="s">
        <v>149</v>
      </c>
      <c r="C78" s="26" t="s">
        <v>26</v>
      </c>
      <c r="D78" s="27" t="s">
        <v>150</v>
      </c>
      <c r="E78" s="27">
        <v>95246.556328331906</v>
      </c>
      <c r="F78" s="27">
        <v>48485.533090909099</v>
      </c>
      <c r="G78" s="27">
        <v>91.438658428949694</v>
      </c>
      <c r="H78" s="27">
        <v>9608.8261253309793</v>
      </c>
      <c r="I78" s="27">
        <v>0</v>
      </c>
      <c r="J78" s="27">
        <v>2623.4774933804101</v>
      </c>
      <c r="K78" s="27">
        <v>0</v>
      </c>
      <c r="L78" s="27">
        <v>429.47925860547201</v>
      </c>
      <c r="M78" s="27">
        <v>0</v>
      </c>
      <c r="N78" s="27">
        <v>32323.6887272727</v>
      </c>
      <c r="O78" s="31">
        <v>1684.11297440424</v>
      </c>
    </row>
    <row r="79" spans="1:15" ht="110.25" x14ac:dyDescent="0.25">
      <c r="A79" s="31">
        <v>61</v>
      </c>
      <c r="B79" s="24" t="s">
        <v>151</v>
      </c>
      <c r="C79" s="26" t="s">
        <v>26</v>
      </c>
      <c r="D79" s="27" t="s">
        <v>152</v>
      </c>
      <c r="E79" s="27">
        <v>95246.556328331906</v>
      </c>
      <c r="F79" s="27">
        <v>48485.533090909099</v>
      </c>
      <c r="G79" s="27">
        <v>91.438658428949694</v>
      </c>
      <c r="H79" s="27">
        <v>9608.8261253309793</v>
      </c>
      <c r="I79" s="27">
        <v>0</v>
      </c>
      <c r="J79" s="27">
        <v>2623.4774933804101</v>
      </c>
      <c r="K79" s="27">
        <v>0</v>
      </c>
      <c r="L79" s="27">
        <v>429.47925860547201</v>
      </c>
      <c r="M79" s="27">
        <v>0</v>
      </c>
      <c r="N79" s="27">
        <v>32323.6887272727</v>
      </c>
      <c r="O79" s="31">
        <v>1684.11297440424</v>
      </c>
    </row>
    <row r="80" spans="1:15" ht="94.5" x14ac:dyDescent="0.25">
      <c r="A80" s="31">
        <v>62</v>
      </c>
      <c r="B80" s="24" t="s">
        <v>153</v>
      </c>
      <c r="C80" s="26" t="s">
        <v>26</v>
      </c>
      <c r="D80" s="27" t="s">
        <v>154</v>
      </c>
      <c r="E80" s="27">
        <v>95246.556328331906</v>
      </c>
      <c r="F80" s="27">
        <v>48485.533090909099</v>
      </c>
      <c r="G80" s="27">
        <v>91.438658428949694</v>
      </c>
      <c r="H80" s="27">
        <v>9608.8261253309793</v>
      </c>
      <c r="I80" s="27">
        <v>0</v>
      </c>
      <c r="J80" s="27">
        <v>2623.4774933804101</v>
      </c>
      <c r="K80" s="27">
        <v>0</v>
      </c>
      <c r="L80" s="27">
        <v>429.47925860547201</v>
      </c>
      <c r="M80" s="27">
        <v>0</v>
      </c>
      <c r="N80" s="27">
        <v>32323.6887272727</v>
      </c>
      <c r="O80" s="31">
        <v>1684.11297440424</v>
      </c>
    </row>
    <row r="81" spans="1:15" ht="94.5" x14ac:dyDescent="0.25">
      <c r="A81" s="31">
        <v>63</v>
      </c>
      <c r="B81" s="24" t="s">
        <v>155</v>
      </c>
      <c r="C81" s="26" t="s">
        <v>26</v>
      </c>
      <c r="D81" s="27" t="s">
        <v>156</v>
      </c>
      <c r="E81" s="27">
        <v>95246.556328331906</v>
      </c>
      <c r="F81" s="27">
        <v>48485.533090909099</v>
      </c>
      <c r="G81" s="27">
        <v>91.438658428949694</v>
      </c>
      <c r="H81" s="27">
        <v>9608.8261253309793</v>
      </c>
      <c r="I81" s="27">
        <v>0</v>
      </c>
      <c r="J81" s="27">
        <v>2623.4774933804101</v>
      </c>
      <c r="K81" s="27">
        <v>0</v>
      </c>
      <c r="L81" s="27">
        <v>429.47925860547201</v>
      </c>
      <c r="M81" s="27">
        <v>0</v>
      </c>
      <c r="N81" s="27">
        <v>32323.6887272727</v>
      </c>
      <c r="O81" s="31">
        <v>1684.11297440424</v>
      </c>
    </row>
    <row r="82" spans="1:15" ht="94.5" x14ac:dyDescent="0.25">
      <c r="A82" s="31">
        <v>64</v>
      </c>
      <c r="B82" s="24" t="s">
        <v>157</v>
      </c>
      <c r="C82" s="26" t="s">
        <v>26</v>
      </c>
      <c r="D82" s="27" t="s">
        <v>158</v>
      </c>
      <c r="E82" s="27">
        <v>91246.8123283319</v>
      </c>
      <c r="F82" s="27">
        <v>44485.7890909091</v>
      </c>
      <c r="G82" s="27">
        <v>91.438658428949694</v>
      </c>
      <c r="H82" s="27">
        <v>9608.8261253309793</v>
      </c>
      <c r="I82" s="27">
        <v>0</v>
      </c>
      <c r="J82" s="27">
        <v>2623.4774933804101</v>
      </c>
      <c r="K82" s="27">
        <v>0</v>
      </c>
      <c r="L82" s="27">
        <v>429.47925860547201</v>
      </c>
      <c r="M82" s="27">
        <v>0</v>
      </c>
      <c r="N82" s="27">
        <v>32323.6887272727</v>
      </c>
      <c r="O82" s="31">
        <v>1684.11297440424</v>
      </c>
    </row>
    <row r="83" spans="1:15" ht="126" x14ac:dyDescent="0.25">
      <c r="A83" s="31">
        <v>65</v>
      </c>
      <c r="B83" s="24" t="s">
        <v>159</v>
      </c>
      <c r="C83" s="26" t="s">
        <v>26</v>
      </c>
      <c r="D83" s="27" t="s">
        <v>160</v>
      </c>
      <c r="E83" s="27">
        <v>91246.8123283319</v>
      </c>
      <c r="F83" s="27">
        <v>44485.7890909091</v>
      </c>
      <c r="G83" s="27">
        <v>91.438658428949694</v>
      </c>
      <c r="H83" s="27">
        <v>9608.8261253309793</v>
      </c>
      <c r="I83" s="27">
        <v>0</v>
      </c>
      <c r="J83" s="27">
        <v>2623.4774933804101</v>
      </c>
      <c r="K83" s="27">
        <v>0</v>
      </c>
      <c r="L83" s="27">
        <v>429.47925860547201</v>
      </c>
      <c r="M83" s="27">
        <v>0</v>
      </c>
      <c r="N83" s="27">
        <v>32323.6887272727</v>
      </c>
      <c r="O83" s="31">
        <v>1684.11297440424</v>
      </c>
    </row>
    <row r="84" spans="1:15" ht="94.5" x14ac:dyDescent="0.25">
      <c r="A84" s="31">
        <v>66</v>
      </c>
      <c r="B84" s="24" t="s">
        <v>161</v>
      </c>
      <c r="C84" s="26" t="s">
        <v>26</v>
      </c>
      <c r="D84" s="27" t="s">
        <v>162</v>
      </c>
      <c r="E84" s="27">
        <v>91246.8123283319</v>
      </c>
      <c r="F84" s="27">
        <v>44485.7890909091</v>
      </c>
      <c r="G84" s="27">
        <v>91.438658428949694</v>
      </c>
      <c r="H84" s="27">
        <v>9608.8261253309793</v>
      </c>
      <c r="I84" s="27">
        <v>0</v>
      </c>
      <c r="J84" s="27">
        <v>2623.4774933804101</v>
      </c>
      <c r="K84" s="27">
        <v>0</v>
      </c>
      <c r="L84" s="27">
        <v>429.47925860547201</v>
      </c>
      <c r="M84" s="27">
        <v>0</v>
      </c>
      <c r="N84" s="27">
        <v>32323.6887272727</v>
      </c>
      <c r="O84" s="31">
        <v>1684.11297440424</v>
      </c>
    </row>
    <row r="85" spans="1:15" ht="78.75" x14ac:dyDescent="0.25">
      <c r="A85" s="31">
        <v>67</v>
      </c>
      <c r="B85" s="24" t="s">
        <v>163</v>
      </c>
      <c r="C85" s="26" t="s">
        <v>26</v>
      </c>
      <c r="D85" s="27" t="s">
        <v>164</v>
      </c>
      <c r="E85" s="27">
        <v>91246.8123283319</v>
      </c>
      <c r="F85" s="27">
        <v>44485.7890909091</v>
      </c>
      <c r="G85" s="27">
        <v>91.438658428949694</v>
      </c>
      <c r="H85" s="27">
        <v>9608.8261253309793</v>
      </c>
      <c r="I85" s="27">
        <v>0</v>
      </c>
      <c r="J85" s="27">
        <v>2623.4774933804101</v>
      </c>
      <c r="K85" s="27">
        <v>0</v>
      </c>
      <c r="L85" s="27">
        <v>429.47925860547201</v>
      </c>
      <c r="M85" s="27">
        <v>0</v>
      </c>
      <c r="N85" s="27">
        <v>32323.6887272727</v>
      </c>
      <c r="O85" s="31">
        <v>1684.11297440424</v>
      </c>
    </row>
    <row r="86" spans="1:15" ht="94.5" x14ac:dyDescent="0.25">
      <c r="A86" s="31">
        <v>68</v>
      </c>
      <c r="B86" s="24" t="s">
        <v>165</v>
      </c>
      <c r="C86" s="26" t="s">
        <v>26</v>
      </c>
      <c r="D86" s="27" t="s">
        <v>166</v>
      </c>
      <c r="E86" s="27">
        <v>91246.8123283319</v>
      </c>
      <c r="F86" s="27">
        <v>44485.7890909091</v>
      </c>
      <c r="G86" s="27">
        <v>91.438658428949694</v>
      </c>
      <c r="H86" s="27">
        <v>9608.8261253309793</v>
      </c>
      <c r="I86" s="27">
        <v>0</v>
      </c>
      <c r="J86" s="27">
        <v>2623.4774933804101</v>
      </c>
      <c r="K86" s="27">
        <v>0</v>
      </c>
      <c r="L86" s="27">
        <v>429.47925860547201</v>
      </c>
      <c r="M86" s="27">
        <v>0</v>
      </c>
      <c r="N86" s="27">
        <v>32323.6887272727</v>
      </c>
      <c r="O86" s="31">
        <v>1684.11297440424</v>
      </c>
    </row>
    <row r="87" spans="1:15" ht="94.5" x14ac:dyDescent="0.25">
      <c r="A87" s="31">
        <v>69</v>
      </c>
      <c r="B87" s="24" t="s">
        <v>167</v>
      </c>
      <c r="C87" s="26" t="s">
        <v>26</v>
      </c>
      <c r="D87" s="27" t="s">
        <v>168</v>
      </c>
      <c r="E87" s="27">
        <v>91246.8123283319</v>
      </c>
      <c r="F87" s="27">
        <v>44485.7890909091</v>
      </c>
      <c r="G87" s="27">
        <v>91.438658428949694</v>
      </c>
      <c r="H87" s="27">
        <v>9608.8261253309793</v>
      </c>
      <c r="I87" s="27">
        <v>0</v>
      </c>
      <c r="J87" s="27">
        <v>2623.4774933804101</v>
      </c>
      <c r="K87" s="27">
        <v>0</v>
      </c>
      <c r="L87" s="27">
        <v>429.47925860547201</v>
      </c>
      <c r="M87" s="27">
        <v>0</v>
      </c>
      <c r="N87" s="27">
        <v>32323.6887272727</v>
      </c>
      <c r="O87" s="31">
        <v>1684.11297440424</v>
      </c>
    </row>
    <row r="88" spans="1:15" ht="78.75" x14ac:dyDescent="0.25">
      <c r="A88" s="31">
        <v>70</v>
      </c>
      <c r="B88" s="24" t="s">
        <v>169</v>
      </c>
      <c r="C88" s="26" t="s">
        <v>26</v>
      </c>
      <c r="D88" s="27" t="s">
        <v>170</v>
      </c>
      <c r="E88" s="27">
        <v>90821.073704011695</v>
      </c>
      <c r="F88" s="27">
        <v>48485.533090909099</v>
      </c>
      <c r="G88" s="27">
        <v>2994.6847960445002</v>
      </c>
      <c r="H88" s="27">
        <v>11437.5772558714</v>
      </c>
      <c r="I88" s="27">
        <v>0</v>
      </c>
      <c r="J88" s="27">
        <v>1039.3077873918401</v>
      </c>
      <c r="K88" s="27">
        <v>0</v>
      </c>
      <c r="L88" s="27">
        <v>258.60000000000002</v>
      </c>
      <c r="M88" s="27">
        <v>4.9443757725587201</v>
      </c>
      <c r="N88" s="27">
        <v>25053.083999999999</v>
      </c>
      <c r="O88" s="31">
        <v>1547.3423980222501</v>
      </c>
    </row>
    <row r="89" spans="1:15" ht="94.5" x14ac:dyDescent="0.25">
      <c r="A89" s="31">
        <v>71</v>
      </c>
      <c r="B89" s="24" t="s">
        <v>171</v>
      </c>
      <c r="C89" s="26" t="s">
        <v>26</v>
      </c>
      <c r="D89" s="27" t="s">
        <v>172</v>
      </c>
      <c r="E89" s="27">
        <v>90257.734737967898</v>
      </c>
      <c r="F89" s="27">
        <v>48485.533090909099</v>
      </c>
      <c r="G89" s="27">
        <v>4514.7058823529396</v>
      </c>
      <c r="H89" s="27">
        <v>8402.9411764705892</v>
      </c>
      <c r="I89" s="27">
        <v>0</v>
      </c>
      <c r="J89" s="27">
        <v>1824.4809688581299</v>
      </c>
      <c r="K89" s="27">
        <v>0</v>
      </c>
      <c r="L89" s="27">
        <v>166.17647058823499</v>
      </c>
      <c r="M89" s="27">
        <v>97.318339100345995</v>
      </c>
      <c r="N89" s="27">
        <v>25053.083999999999</v>
      </c>
      <c r="O89" s="31">
        <v>1713.4948096885801</v>
      </c>
    </row>
    <row r="90" spans="1:15" ht="94.5" x14ac:dyDescent="0.25">
      <c r="A90" s="31">
        <v>72</v>
      </c>
      <c r="B90" s="24" t="s">
        <v>173</v>
      </c>
      <c r="C90" s="26" t="s">
        <v>26</v>
      </c>
      <c r="D90" s="27" t="s">
        <v>174</v>
      </c>
      <c r="E90" s="27">
        <v>90257.734737967898</v>
      </c>
      <c r="F90" s="27">
        <v>48485.533090909099</v>
      </c>
      <c r="G90" s="27">
        <v>4514.7058823529396</v>
      </c>
      <c r="H90" s="27">
        <v>8402.9411764705892</v>
      </c>
      <c r="I90" s="27">
        <v>0</v>
      </c>
      <c r="J90" s="27">
        <v>1824.4809688581299</v>
      </c>
      <c r="K90" s="27">
        <v>0</v>
      </c>
      <c r="L90" s="27">
        <v>166.17647058823499</v>
      </c>
      <c r="M90" s="27">
        <v>97.318339100345995</v>
      </c>
      <c r="N90" s="27">
        <v>25053.083999999999</v>
      </c>
      <c r="O90" s="31">
        <v>1713.4948096885801</v>
      </c>
    </row>
    <row r="91" spans="1:15" ht="94.5" x14ac:dyDescent="0.25">
      <c r="A91" s="31">
        <v>73</v>
      </c>
      <c r="B91" s="24" t="s">
        <v>175</v>
      </c>
      <c r="C91" s="26" t="s">
        <v>26</v>
      </c>
      <c r="D91" s="27" t="s">
        <v>176</v>
      </c>
      <c r="E91" s="27">
        <v>103062.61738314699</v>
      </c>
      <c r="F91" s="27">
        <v>44485.7890909091</v>
      </c>
      <c r="G91" s="27">
        <v>4414.1552511415503</v>
      </c>
      <c r="H91" s="27">
        <v>19457.534246575298</v>
      </c>
      <c r="I91" s="27">
        <v>0</v>
      </c>
      <c r="J91" s="27">
        <v>3541.7047184170501</v>
      </c>
      <c r="K91" s="27">
        <v>0</v>
      </c>
      <c r="L91" s="27">
        <v>729.68036529680398</v>
      </c>
      <c r="M91" s="27">
        <v>184.17047184170499</v>
      </c>
      <c r="N91" s="27">
        <v>25053.083999999999</v>
      </c>
      <c r="O91" s="31">
        <v>5196.4992389649897</v>
      </c>
    </row>
    <row r="92" spans="1:15" ht="94.5" x14ac:dyDescent="0.25">
      <c r="A92" s="31">
        <v>74</v>
      </c>
      <c r="B92" s="24" t="s">
        <v>177</v>
      </c>
      <c r="C92" s="26" t="s">
        <v>26</v>
      </c>
      <c r="D92" s="27" t="s">
        <v>178</v>
      </c>
      <c r="E92" s="27">
        <v>90257.734737967898</v>
      </c>
      <c r="F92" s="27">
        <v>48485.533090909099</v>
      </c>
      <c r="G92" s="27">
        <v>4514.7058823529396</v>
      </c>
      <c r="H92" s="27">
        <v>8402.9411764705892</v>
      </c>
      <c r="I92" s="27">
        <v>0</v>
      </c>
      <c r="J92" s="27">
        <v>1824.4809688581299</v>
      </c>
      <c r="K92" s="27">
        <v>0</v>
      </c>
      <c r="L92" s="27">
        <v>166.17647058823499</v>
      </c>
      <c r="M92" s="27">
        <v>97.318339100345995</v>
      </c>
      <c r="N92" s="27">
        <v>25053.083999999999</v>
      </c>
      <c r="O92" s="31">
        <v>1713.4948096885801</v>
      </c>
    </row>
    <row r="93" spans="1:15" ht="94.5" x14ac:dyDescent="0.25">
      <c r="A93" s="31">
        <v>75</v>
      </c>
      <c r="B93" s="24" t="s">
        <v>179</v>
      </c>
      <c r="C93" s="26" t="s">
        <v>26</v>
      </c>
      <c r="D93" s="27" t="s">
        <v>180</v>
      </c>
      <c r="E93" s="27">
        <v>107062.361383147</v>
      </c>
      <c r="F93" s="27">
        <v>48485.533090909099</v>
      </c>
      <c r="G93" s="27">
        <v>4414.1552511415503</v>
      </c>
      <c r="H93" s="27">
        <v>19457.534246575298</v>
      </c>
      <c r="I93" s="27">
        <v>0</v>
      </c>
      <c r="J93" s="27">
        <v>3541.7047184170501</v>
      </c>
      <c r="K93" s="27">
        <v>0</v>
      </c>
      <c r="L93" s="27">
        <v>729.68036529680398</v>
      </c>
      <c r="M93" s="27">
        <v>184.17047184170499</v>
      </c>
      <c r="N93" s="27">
        <v>25053.083999999999</v>
      </c>
      <c r="O93" s="31">
        <v>5196.4992389649897</v>
      </c>
    </row>
    <row r="94" spans="1:15" ht="94.5" x14ac:dyDescent="0.25">
      <c r="A94" s="31">
        <v>76</v>
      </c>
      <c r="B94" s="24" t="s">
        <v>181</v>
      </c>
      <c r="C94" s="26" t="s">
        <v>26</v>
      </c>
      <c r="D94" s="27" t="s">
        <v>182</v>
      </c>
      <c r="E94" s="27">
        <v>87659.416571979295</v>
      </c>
      <c r="F94" s="27">
        <v>48485.533090909099</v>
      </c>
      <c r="G94" s="27">
        <v>2994.6847960445002</v>
      </c>
      <c r="H94" s="27">
        <v>8402.9411764705892</v>
      </c>
      <c r="I94" s="27">
        <v>0</v>
      </c>
      <c r="J94" s="27">
        <v>1039.3077873918401</v>
      </c>
      <c r="K94" s="27">
        <v>0</v>
      </c>
      <c r="L94" s="27">
        <v>131.57894736842101</v>
      </c>
      <c r="M94" s="27">
        <v>4.9443757725587201</v>
      </c>
      <c r="N94" s="27">
        <v>25053.083999999999</v>
      </c>
      <c r="O94" s="31">
        <v>1547.3423980222501</v>
      </c>
    </row>
    <row r="95" spans="1:15" ht="78.75" x14ac:dyDescent="0.25">
      <c r="A95" s="31">
        <v>77</v>
      </c>
      <c r="B95" s="24" t="s">
        <v>183</v>
      </c>
      <c r="C95" s="26" t="s">
        <v>38</v>
      </c>
      <c r="D95" s="27" t="s">
        <v>128</v>
      </c>
      <c r="E95" s="27">
        <v>57.81</v>
      </c>
      <c r="F95" s="27">
        <v>43</v>
      </c>
      <c r="G95" s="27">
        <v>0</v>
      </c>
      <c r="H95" s="27">
        <v>0</v>
      </c>
      <c r="I95" s="27">
        <v>0</v>
      </c>
      <c r="J95" s="27">
        <v>9.81</v>
      </c>
      <c r="K95" s="27">
        <v>0</v>
      </c>
      <c r="L95" s="27">
        <v>0</v>
      </c>
      <c r="M95" s="27">
        <v>0</v>
      </c>
      <c r="N95" s="27">
        <v>0</v>
      </c>
      <c r="O95" s="31">
        <v>5</v>
      </c>
    </row>
    <row r="96" spans="1:15" ht="94.5" x14ac:dyDescent="0.25">
      <c r="A96" s="31">
        <v>78</v>
      </c>
      <c r="B96" s="24" t="s">
        <v>155</v>
      </c>
      <c r="C96" s="26" t="s">
        <v>26</v>
      </c>
      <c r="D96" s="27" t="s">
        <v>184</v>
      </c>
      <c r="E96" s="27">
        <v>91246.8123283319</v>
      </c>
      <c r="F96" s="27">
        <v>44485.7890909091</v>
      </c>
      <c r="G96" s="27">
        <v>91.438658428949694</v>
      </c>
      <c r="H96" s="27">
        <v>9608.8261253309793</v>
      </c>
      <c r="I96" s="27">
        <v>0</v>
      </c>
      <c r="J96" s="27">
        <v>2623.4774933804101</v>
      </c>
      <c r="K96" s="27">
        <v>0</v>
      </c>
      <c r="L96" s="27">
        <v>429.47925860547201</v>
      </c>
      <c r="M96" s="27">
        <v>0</v>
      </c>
      <c r="N96" s="27">
        <v>32323.6887272727</v>
      </c>
      <c r="O96" s="31">
        <v>1684.11297440424</v>
      </c>
    </row>
    <row r="97" spans="1:15" ht="94.5" x14ac:dyDescent="0.25">
      <c r="A97" s="31">
        <v>79</v>
      </c>
      <c r="B97" s="24" t="s">
        <v>185</v>
      </c>
      <c r="C97" s="26" t="s">
        <v>26</v>
      </c>
      <c r="D97" s="27" t="s">
        <v>186</v>
      </c>
      <c r="E97" s="27">
        <v>107062.361383147</v>
      </c>
      <c r="F97" s="27">
        <v>48485.533090909099</v>
      </c>
      <c r="G97" s="27">
        <v>4414.1552511415503</v>
      </c>
      <c r="H97" s="27">
        <v>19457.534246575298</v>
      </c>
      <c r="I97" s="27">
        <v>0</v>
      </c>
      <c r="J97" s="27">
        <v>3541.7047184170501</v>
      </c>
      <c r="K97" s="27">
        <v>0</v>
      </c>
      <c r="L97" s="27">
        <v>729.68036529680398</v>
      </c>
      <c r="M97" s="27">
        <v>184.17047184170499</v>
      </c>
      <c r="N97" s="27">
        <v>25053.083999999999</v>
      </c>
      <c r="O97" s="31">
        <v>5196.4992389649897</v>
      </c>
    </row>
    <row r="98" spans="1:15" ht="94.5" x14ac:dyDescent="0.25">
      <c r="A98" s="31">
        <v>80</v>
      </c>
      <c r="B98" s="24" t="s">
        <v>187</v>
      </c>
      <c r="C98" s="26" t="s">
        <v>26</v>
      </c>
      <c r="D98" s="27" t="s">
        <v>188</v>
      </c>
      <c r="E98" s="27">
        <v>107062.361383147</v>
      </c>
      <c r="F98" s="27">
        <v>48485.533090909099</v>
      </c>
      <c r="G98" s="27">
        <v>4414.1552511415503</v>
      </c>
      <c r="H98" s="27">
        <v>19457.534246575298</v>
      </c>
      <c r="I98" s="27">
        <v>0</v>
      </c>
      <c r="J98" s="27">
        <v>3541.7047184170501</v>
      </c>
      <c r="K98" s="27">
        <v>0</v>
      </c>
      <c r="L98" s="27">
        <v>729.68036529680398</v>
      </c>
      <c r="M98" s="27">
        <v>184.17047184170499</v>
      </c>
      <c r="N98" s="27">
        <v>25053.083999999999</v>
      </c>
      <c r="O98" s="31">
        <v>5196.4992389649897</v>
      </c>
    </row>
    <row r="99" spans="1:15" ht="78.75" x14ac:dyDescent="0.25">
      <c r="A99" s="31">
        <v>81</v>
      </c>
      <c r="B99" s="24" t="s">
        <v>189</v>
      </c>
      <c r="C99" s="26" t="s">
        <v>26</v>
      </c>
      <c r="D99" s="27" t="s">
        <v>190</v>
      </c>
      <c r="E99" s="27">
        <v>90257.734737967898</v>
      </c>
      <c r="F99" s="27">
        <v>48485.533090909099</v>
      </c>
      <c r="G99" s="27">
        <v>4514.7058823529396</v>
      </c>
      <c r="H99" s="27">
        <v>8402.9411764705892</v>
      </c>
      <c r="I99" s="27">
        <v>0</v>
      </c>
      <c r="J99" s="27">
        <v>1824.4809688581299</v>
      </c>
      <c r="K99" s="27">
        <v>0</v>
      </c>
      <c r="L99" s="27">
        <v>166.17647058823499</v>
      </c>
      <c r="M99" s="27">
        <v>97.318339100345995</v>
      </c>
      <c r="N99" s="27">
        <v>25053.083999999999</v>
      </c>
      <c r="O99" s="31">
        <v>1713.4948096885801</v>
      </c>
    </row>
    <row r="100" spans="1:15" ht="94.5" x14ac:dyDescent="0.25">
      <c r="A100" s="31">
        <v>82</v>
      </c>
      <c r="B100" s="24" t="s">
        <v>191</v>
      </c>
      <c r="C100" s="26" t="s">
        <v>26</v>
      </c>
      <c r="D100" s="27" t="s">
        <v>192</v>
      </c>
      <c r="E100" s="27">
        <v>90257.734737967898</v>
      </c>
      <c r="F100" s="27">
        <v>48485.533090909099</v>
      </c>
      <c r="G100" s="27">
        <v>4514.7058823529396</v>
      </c>
      <c r="H100" s="27">
        <v>8402.9411764705892</v>
      </c>
      <c r="I100" s="27">
        <v>0</v>
      </c>
      <c r="J100" s="27">
        <v>1824.4809688581299</v>
      </c>
      <c r="K100" s="27">
        <v>0</v>
      </c>
      <c r="L100" s="27">
        <v>166.17647058823499</v>
      </c>
      <c r="M100" s="27">
        <v>97.318339100345995</v>
      </c>
      <c r="N100" s="27">
        <v>25053.083999999999</v>
      </c>
      <c r="O100" s="31">
        <v>1713.4948096885801</v>
      </c>
    </row>
    <row r="101" spans="1:15" ht="31.5" x14ac:dyDescent="0.25">
      <c r="A101" s="31">
        <v>83</v>
      </c>
      <c r="B101" s="31" t="s">
        <v>193</v>
      </c>
      <c r="C101" s="25" t="s">
        <v>26</v>
      </c>
      <c r="D101" s="26" t="s">
        <v>194</v>
      </c>
      <c r="E101" s="27">
        <v>95.48</v>
      </c>
      <c r="F101" s="27">
        <v>43</v>
      </c>
      <c r="G101" s="27">
        <v>0</v>
      </c>
      <c r="H101" s="27">
        <v>0</v>
      </c>
      <c r="I101" s="27">
        <v>0</v>
      </c>
      <c r="J101" s="27">
        <v>9.81</v>
      </c>
      <c r="K101" s="27">
        <v>5</v>
      </c>
      <c r="L101" s="27">
        <v>4</v>
      </c>
      <c r="M101" s="27">
        <v>0</v>
      </c>
      <c r="N101" s="27">
        <v>28.67</v>
      </c>
      <c r="O101" s="27">
        <v>5</v>
      </c>
    </row>
    <row r="102" spans="1:15" ht="63" x14ac:dyDescent="0.25">
      <c r="A102" s="31">
        <v>84</v>
      </c>
      <c r="B102" s="31" t="s">
        <v>30</v>
      </c>
      <c r="C102" s="25" t="s">
        <v>26</v>
      </c>
      <c r="D102" s="26" t="s">
        <v>195</v>
      </c>
      <c r="E102" s="27">
        <v>24473.326025054899</v>
      </c>
      <c r="F102" s="27">
        <v>9113.7741176470608</v>
      </c>
      <c r="G102" s="27">
        <v>9.6</v>
      </c>
      <c r="H102" s="27">
        <v>138.80126182965299</v>
      </c>
      <c r="I102" s="27">
        <v>0</v>
      </c>
      <c r="J102" s="27">
        <v>63.3569739952719</v>
      </c>
      <c r="K102" s="27">
        <v>41.513002364066203</v>
      </c>
      <c r="L102" s="27">
        <v>42.029411764705898</v>
      </c>
      <c r="M102" s="27">
        <v>0</v>
      </c>
      <c r="N102" s="27">
        <v>404.5</v>
      </c>
      <c r="O102" s="27">
        <v>5762.3004411764696</v>
      </c>
    </row>
    <row r="103" spans="1:15" ht="63" x14ac:dyDescent="0.25">
      <c r="A103" s="31">
        <v>85</v>
      </c>
      <c r="B103" s="31" t="s">
        <v>30</v>
      </c>
      <c r="C103" s="25" t="s">
        <v>26</v>
      </c>
      <c r="D103" s="26" t="s">
        <v>196</v>
      </c>
      <c r="E103" s="27">
        <v>15575.875208777201</v>
      </c>
      <c r="F103" s="27">
        <v>9113.7741176470608</v>
      </c>
      <c r="G103" s="27">
        <v>9.6</v>
      </c>
      <c r="H103" s="27">
        <v>138.80126182965299</v>
      </c>
      <c r="I103" s="27">
        <v>0</v>
      </c>
      <c r="J103" s="27">
        <v>63.3569739952719</v>
      </c>
      <c r="K103" s="27">
        <v>41.513002364066203</v>
      </c>
      <c r="L103" s="27">
        <v>42.029411764705898</v>
      </c>
      <c r="M103" s="27">
        <v>0</v>
      </c>
      <c r="N103" s="27">
        <v>404.5</v>
      </c>
      <c r="O103" s="27">
        <v>5762.3004411764696</v>
      </c>
    </row>
    <row r="104" spans="1:15" ht="63" x14ac:dyDescent="0.25">
      <c r="A104" s="31">
        <v>86</v>
      </c>
      <c r="B104" s="31" t="s">
        <v>30</v>
      </c>
      <c r="C104" s="25" t="s">
        <v>26</v>
      </c>
      <c r="D104" s="26" t="s">
        <v>197</v>
      </c>
      <c r="E104" s="27">
        <v>15575.875208777201</v>
      </c>
      <c r="F104" s="27">
        <v>9113.7741176470608</v>
      </c>
      <c r="G104" s="27">
        <v>9.6</v>
      </c>
      <c r="H104" s="27">
        <v>138.80126182965299</v>
      </c>
      <c r="I104" s="27">
        <v>0</v>
      </c>
      <c r="J104" s="27">
        <v>63.3569739952719</v>
      </c>
      <c r="K104" s="27">
        <v>41.513002364066203</v>
      </c>
      <c r="L104" s="27">
        <v>42.029411764705898</v>
      </c>
      <c r="M104" s="27">
        <v>0</v>
      </c>
      <c r="N104" s="27">
        <v>404.5</v>
      </c>
      <c r="O104" s="27">
        <v>5762.3004411764696</v>
      </c>
    </row>
    <row r="105" spans="1:15" ht="63" x14ac:dyDescent="0.25">
      <c r="A105" s="31">
        <v>87</v>
      </c>
      <c r="B105" s="31" t="s">
        <v>30</v>
      </c>
      <c r="C105" s="25" t="s">
        <v>26</v>
      </c>
      <c r="D105" s="26" t="s">
        <v>198</v>
      </c>
      <c r="E105" s="27">
        <v>24473.326025054899</v>
      </c>
      <c r="F105" s="27">
        <v>9113.7741176470608</v>
      </c>
      <c r="G105" s="27">
        <v>9.6</v>
      </c>
      <c r="H105" s="27">
        <v>138.80126182965299</v>
      </c>
      <c r="I105" s="27">
        <v>0</v>
      </c>
      <c r="J105" s="27">
        <v>63.3569739952719</v>
      </c>
      <c r="K105" s="27">
        <v>41.513002364066203</v>
      </c>
      <c r="L105" s="27">
        <v>42.029411764705898</v>
      </c>
      <c r="M105" s="27">
        <v>0</v>
      </c>
      <c r="N105" s="27">
        <v>404.5</v>
      </c>
      <c r="O105" s="27">
        <v>5762.3004411764696</v>
      </c>
    </row>
    <row r="106" spans="1:15" ht="31.5" x14ac:dyDescent="0.25">
      <c r="A106" s="31">
        <v>88</v>
      </c>
      <c r="B106" s="31" t="s">
        <v>199</v>
      </c>
      <c r="C106" s="25" t="s">
        <v>26</v>
      </c>
      <c r="D106" s="26" t="s">
        <v>200</v>
      </c>
      <c r="E106" s="27">
        <v>2440.93508999814</v>
      </c>
      <c r="F106" s="27">
        <v>1210</v>
      </c>
      <c r="G106" s="27">
        <v>0</v>
      </c>
      <c r="H106" s="27">
        <v>138.80126182965299</v>
      </c>
      <c r="I106" s="27">
        <v>0</v>
      </c>
      <c r="J106" s="27">
        <v>94</v>
      </c>
      <c r="K106" s="27">
        <v>48</v>
      </c>
      <c r="L106" s="27">
        <v>42.029411764705898</v>
      </c>
      <c r="M106" s="27">
        <v>0</v>
      </c>
      <c r="N106" s="27">
        <v>459.8</v>
      </c>
      <c r="O106" s="27">
        <v>448.30441640378501</v>
      </c>
    </row>
    <row r="107" spans="1:15" ht="31.5" x14ac:dyDescent="0.25">
      <c r="A107" s="31">
        <v>89</v>
      </c>
      <c r="B107" s="31" t="s">
        <v>201</v>
      </c>
      <c r="C107" s="25" t="s">
        <v>26</v>
      </c>
      <c r="D107" s="26" t="s">
        <v>202</v>
      </c>
      <c r="E107" s="27">
        <v>2440.93508999814</v>
      </c>
      <c r="F107" s="27">
        <v>1210</v>
      </c>
      <c r="G107" s="27">
        <v>0</v>
      </c>
      <c r="H107" s="27">
        <v>138.80126182965299</v>
      </c>
      <c r="I107" s="27">
        <v>0</v>
      </c>
      <c r="J107" s="27">
        <v>94</v>
      </c>
      <c r="K107" s="27">
        <v>48</v>
      </c>
      <c r="L107" s="27">
        <v>42.029411764705898</v>
      </c>
      <c r="M107" s="27">
        <v>0</v>
      </c>
      <c r="N107" s="27">
        <v>459.8</v>
      </c>
      <c r="O107" s="27">
        <v>448.30441640378501</v>
      </c>
    </row>
    <row r="108" spans="1:15" ht="31.5" x14ac:dyDescent="0.25">
      <c r="A108" s="31">
        <v>90</v>
      </c>
      <c r="B108" s="31" t="s">
        <v>203</v>
      </c>
      <c r="C108" s="25" t="s">
        <v>26</v>
      </c>
      <c r="D108" s="26" t="s">
        <v>204</v>
      </c>
      <c r="E108" s="27">
        <v>2440.93508999814</v>
      </c>
      <c r="F108" s="27">
        <v>1210</v>
      </c>
      <c r="G108" s="27">
        <v>0</v>
      </c>
      <c r="H108" s="27">
        <v>138.80126182965299</v>
      </c>
      <c r="I108" s="27">
        <v>0</v>
      </c>
      <c r="J108" s="27">
        <v>94</v>
      </c>
      <c r="K108" s="27">
        <v>48</v>
      </c>
      <c r="L108" s="27">
        <v>42.029411764705898</v>
      </c>
      <c r="M108" s="27">
        <v>0</v>
      </c>
      <c r="N108" s="27">
        <v>459.8</v>
      </c>
      <c r="O108" s="27">
        <v>448.30441640378501</v>
      </c>
    </row>
    <row r="109" spans="1:15" ht="47.25" x14ac:dyDescent="0.25">
      <c r="A109" s="31">
        <v>91</v>
      </c>
      <c r="B109" s="31" t="s">
        <v>205</v>
      </c>
      <c r="C109" s="25" t="s">
        <v>26</v>
      </c>
      <c r="D109" s="26" t="s">
        <v>206</v>
      </c>
      <c r="E109" s="27">
        <v>387.53253241626197</v>
      </c>
      <c r="F109" s="27">
        <v>212.299085438563</v>
      </c>
      <c r="G109" s="27">
        <v>3.7250399171828099</v>
      </c>
      <c r="H109" s="27">
        <v>0</v>
      </c>
      <c r="I109" s="27">
        <v>11.8035548225221</v>
      </c>
      <c r="J109" s="27">
        <v>2.06424297720773</v>
      </c>
      <c r="K109" s="27">
        <v>0</v>
      </c>
      <c r="L109" s="27">
        <v>1.27033144421245</v>
      </c>
      <c r="M109" s="27">
        <v>1.75460144228239E-4</v>
      </c>
      <c r="N109" s="27">
        <v>130.118794301055</v>
      </c>
      <c r="O109" s="27">
        <v>26.251308055375201</v>
      </c>
    </row>
    <row r="110" spans="1:15" ht="63" x14ac:dyDescent="0.25">
      <c r="A110" s="31">
        <v>92</v>
      </c>
      <c r="B110" s="31" t="s">
        <v>207</v>
      </c>
      <c r="C110" s="25" t="s">
        <v>26</v>
      </c>
      <c r="D110" s="26" t="s">
        <v>208</v>
      </c>
      <c r="E110" s="27">
        <v>437.25849525380301</v>
      </c>
      <c r="F110" s="27">
        <v>212.299085438563</v>
      </c>
      <c r="G110" s="27">
        <v>3.7250399171828099</v>
      </c>
      <c r="H110" s="27">
        <v>0</v>
      </c>
      <c r="I110" s="27">
        <v>11.8035548225221</v>
      </c>
      <c r="J110" s="27">
        <v>2.06424297720773</v>
      </c>
      <c r="K110" s="27">
        <v>0</v>
      </c>
      <c r="L110" s="27">
        <v>1.27033144421245</v>
      </c>
      <c r="M110" s="27">
        <v>1.75460144228239E-4</v>
      </c>
      <c r="N110" s="27">
        <v>130.118794301055</v>
      </c>
      <c r="O110" s="27">
        <v>75.977270892916707</v>
      </c>
    </row>
    <row r="111" spans="1:15" ht="63" x14ac:dyDescent="0.25">
      <c r="A111" s="31">
        <v>93</v>
      </c>
      <c r="B111" s="31" t="s">
        <v>209</v>
      </c>
      <c r="C111" s="25" t="s">
        <v>26</v>
      </c>
      <c r="D111" s="26" t="s">
        <v>210</v>
      </c>
      <c r="E111" s="27">
        <v>437.25849525380301</v>
      </c>
      <c r="F111" s="27">
        <v>212.299085438563</v>
      </c>
      <c r="G111" s="27">
        <v>3.7250399171828099</v>
      </c>
      <c r="H111" s="27">
        <v>0</v>
      </c>
      <c r="I111" s="27">
        <v>11.8035548225221</v>
      </c>
      <c r="J111" s="27">
        <v>2.06424297720773</v>
      </c>
      <c r="K111" s="27">
        <v>0</v>
      </c>
      <c r="L111" s="27">
        <v>1.27033144421245</v>
      </c>
      <c r="M111" s="27">
        <v>1.75460144228239E-4</v>
      </c>
      <c r="N111" s="27">
        <v>130.118794301055</v>
      </c>
      <c r="O111" s="27">
        <v>75.977270892916707</v>
      </c>
    </row>
    <row r="112" spans="1:15" ht="47.25" x14ac:dyDescent="0.25">
      <c r="A112" s="31">
        <v>94</v>
      </c>
      <c r="B112" s="31" t="s">
        <v>211</v>
      </c>
      <c r="C112" s="25" t="s">
        <v>26</v>
      </c>
      <c r="D112" s="26" t="s">
        <v>212</v>
      </c>
      <c r="E112" s="27">
        <v>437.25849525380301</v>
      </c>
      <c r="F112" s="27">
        <v>212.299085438563</v>
      </c>
      <c r="G112" s="27">
        <v>3.7250399171828099</v>
      </c>
      <c r="H112" s="27">
        <v>0</v>
      </c>
      <c r="I112" s="27">
        <v>11.8035548225221</v>
      </c>
      <c r="J112" s="27">
        <v>2.06424297720773</v>
      </c>
      <c r="K112" s="27">
        <v>0</v>
      </c>
      <c r="L112" s="27">
        <v>1.27033144421245</v>
      </c>
      <c r="M112" s="27">
        <v>1.75460144228239E-4</v>
      </c>
      <c r="N112" s="27">
        <v>130.118794301055</v>
      </c>
      <c r="O112" s="27">
        <v>75.977270892916707</v>
      </c>
    </row>
    <row r="113" spans="1:15" ht="63" x14ac:dyDescent="0.25">
      <c r="A113" s="31">
        <v>95</v>
      </c>
      <c r="B113" s="31" t="s">
        <v>213</v>
      </c>
      <c r="C113" s="25" t="s">
        <v>26</v>
      </c>
      <c r="D113" s="26" t="s">
        <v>44</v>
      </c>
      <c r="E113" s="27">
        <v>441.25849525380301</v>
      </c>
      <c r="F113" s="27">
        <v>212.299085438563</v>
      </c>
      <c r="G113" s="27">
        <v>3.7250399171828099</v>
      </c>
      <c r="H113" s="27">
        <v>0</v>
      </c>
      <c r="I113" s="27">
        <v>11.8035548225221</v>
      </c>
      <c r="J113" s="27">
        <v>2.06424297720773</v>
      </c>
      <c r="K113" s="27">
        <v>4</v>
      </c>
      <c r="L113" s="27">
        <v>1.27033144421245</v>
      </c>
      <c r="M113" s="27">
        <v>1.75460144228239E-4</v>
      </c>
      <c r="N113" s="27">
        <v>130.118794301055</v>
      </c>
      <c r="O113" s="27">
        <v>75.977270892916707</v>
      </c>
    </row>
    <row r="114" spans="1:15" ht="78.75" x14ac:dyDescent="0.25">
      <c r="A114" s="31">
        <v>96</v>
      </c>
      <c r="B114" s="31" t="s">
        <v>214</v>
      </c>
      <c r="C114" s="25" t="s">
        <v>26</v>
      </c>
      <c r="D114" s="26" t="s">
        <v>215</v>
      </c>
      <c r="E114" s="27">
        <v>437.25849525380301</v>
      </c>
      <c r="F114" s="27">
        <v>212.299085438563</v>
      </c>
      <c r="G114" s="27">
        <v>3.7250399171828099</v>
      </c>
      <c r="H114" s="27">
        <v>0</v>
      </c>
      <c r="I114" s="27">
        <v>11.8035548225221</v>
      </c>
      <c r="J114" s="27">
        <v>2.06424297720773</v>
      </c>
      <c r="K114" s="27">
        <v>0</v>
      </c>
      <c r="L114" s="27">
        <v>1.27033144421245</v>
      </c>
      <c r="M114" s="27">
        <v>1.75460144228239E-4</v>
      </c>
      <c r="N114" s="27">
        <v>130.118794301055</v>
      </c>
      <c r="O114" s="27">
        <v>75.977270892916707</v>
      </c>
    </row>
    <row r="115" spans="1:15" ht="63" x14ac:dyDescent="0.25">
      <c r="A115" s="31">
        <v>97</v>
      </c>
      <c r="B115" s="31" t="s">
        <v>213</v>
      </c>
      <c r="C115" s="25" t="s">
        <v>26</v>
      </c>
      <c r="D115" s="26" t="s">
        <v>216</v>
      </c>
      <c r="E115" s="27">
        <v>437.25849525380301</v>
      </c>
      <c r="F115" s="27">
        <v>212.299085438563</v>
      </c>
      <c r="G115" s="27">
        <v>3.7250399171828099</v>
      </c>
      <c r="H115" s="27">
        <v>0</v>
      </c>
      <c r="I115" s="27">
        <v>11.8035548225221</v>
      </c>
      <c r="J115" s="27">
        <v>2.06424297720773</v>
      </c>
      <c r="K115" s="27">
        <v>0</v>
      </c>
      <c r="L115" s="27">
        <v>1.27033144421245</v>
      </c>
      <c r="M115" s="27">
        <v>1.75460144228239E-4</v>
      </c>
      <c r="N115" s="27">
        <v>130.118794301055</v>
      </c>
      <c r="O115" s="27">
        <v>75.977270892916707</v>
      </c>
    </row>
    <row r="116" spans="1:15" ht="47.25" x14ac:dyDescent="0.25">
      <c r="A116" s="31">
        <v>98</v>
      </c>
      <c r="B116" s="31" t="s">
        <v>40</v>
      </c>
      <c r="C116" s="25" t="s">
        <v>26</v>
      </c>
      <c r="D116" s="26" t="s">
        <v>41</v>
      </c>
      <c r="E116" s="27">
        <v>437.25849525380301</v>
      </c>
      <c r="F116" s="27">
        <v>212.299085438563</v>
      </c>
      <c r="G116" s="27">
        <v>3.7250399171828099</v>
      </c>
      <c r="H116" s="27">
        <v>0</v>
      </c>
      <c r="I116" s="27">
        <v>11.8035548225221</v>
      </c>
      <c r="J116" s="27">
        <v>2.06424297720773</v>
      </c>
      <c r="K116" s="27">
        <v>0</v>
      </c>
      <c r="L116" s="27">
        <v>1.27033144421245</v>
      </c>
      <c r="M116" s="27">
        <v>1.75460144228239E-4</v>
      </c>
      <c r="N116" s="27">
        <v>130.118794301055</v>
      </c>
      <c r="O116" s="27">
        <v>75.977270892916707</v>
      </c>
    </row>
    <row r="117" spans="1:15" ht="78.75" x14ac:dyDescent="0.25">
      <c r="A117" s="31">
        <v>99</v>
      </c>
      <c r="B117" s="31" t="s">
        <v>217</v>
      </c>
      <c r="C117" s="25" t="s">
        <v>26</v>
      </c>
      <c r="D117" s="26" t="s">
        <v>218</v>
      </c>
      <c r="E117" s="27">
        <v>437.25849525380301</v>
      </c>
      <c r="F117" s="27">
        <v>212.299085438563</v>
      </c>
      <c r="G117" s="27">
        <v>3.7250399171828099</v>
      </c>
      <c r="H117" s="27">
        <v>0</v>
      </c>
      <c r="I117" s="27">
        <v>11.8035548225221</v>
      </c>
      <c r="J117" s="27">
        <v>2.06424297720773</v>
      </c>
      <c r="K117" s="27">
        <v>0</v>
      </c>
      <c r="L117" s="27">
        <v>1.27033144421245</v>
      </c>
      <c r="M117" s="27">
        <v>1.75460144228239E-4</v>
      </c>
      <c r="N117" s="27">
        <v>130.118794301055</v>
      </c>
      <c r="O117" s="27">
        <v>75.977270892916707</v>
      </c>
    </row>
    <row r="118" spans="1:15" ht="78.75" x14ac:dyDescent="0.25">
      <c r="A118" s="31">
        <v>100</v>
      </c>
      <c r="B118" s="31" t="s">
        <v>219</v>
      </c>
      <c r="C118" s="25" t="s">
        <v>26</v>
      </c>
      <c r="D118" s="26" t="s">
        <v>220</v>
      </c>
      <c r="E118" s="27">
        <v>437.25849525380301</v>
      </c>
      <c r="F118" s="27">
        <v>212.299085438563</v>
      </c>
      <c r="G118" s="27">
        <v>3.7250399171828099</v>
      </c>
      <c r="H118" s="27">
        <v>0</v>
      </c>
      <c r="I118" s="27">
        <v>11.8035548225221</v>
      </c>
      <c r="J118" s="27">
        <v>2.06424297720773</v>
      </c>
      <c r="K118" s="27">
        <v>0</v>
      </c>
      <c r="L118" s="27">
        <v>1.27033144421245</v>
      </c>
      <c r="M118" s="27">
        <v>1.75460144228239E-4</v>
      </c>
      <c r="N118" s="27">
        <v>130.118794301055</v>
      </c>
      <c r="O118" s="27">
        <v>75.977270892916707</v>
      </c>
    </row>
    <row r="119" spans="1:15" ht="63" x14ac:dyDescent="0.25">
      <c r="A119" s="31">
        <v>101</v>
      </c>
      <c r="B119" s="31" t="s">
        <v>221</v>
      </c>
      <c r="C119" s="25" t="s">
        <v>26</v>
      </c>
      <c r="D119" s="26" t="s">
        <v>222</v>
      </c>
      <c r="E119" s="27">
        <v>438.25849525380301</v>
      </c>
      <c r="F119" s="27">
        <v>212.299085438563</v>
      </c>
      <c r="G119" s="27">
        <v>3.7250399171828099</v>
      </c>
      <c r="H119" s="27">
        <v>0</v>
      </c>
      <c r="I119" s="27">
        <v>11.8035548225221</v>
      </c>
      <c r="J119" s="27">
        <v>2.06424297720773</v>
      </c>
      <c r="K119" s="27">
        <v>1</v>
      </c>
      <c r="L119" s="27">
        <v>1.27033144421245</v>
      </c>
      <c r="M119" s="27">
        <v>1.75460144228239E-4</v>
      </c>
      <c r="N119" s="27">
        <v>130.118794301055</v>
      </c>
      <c r="O119" s="27">
        <v>75.977270892916707</v>
      </c>
    </row>
    <row r="120" spans="1:15" ht="15.75" x14ac:dyDescent="0.25">
      <c r="A120" s="31">
        <v>102</v>
      </c>
      <c r="B120" s="31" t="s">
        <v>223</v>
      </c>
      <c r="C120" s="25" t="s">
        <v>26</v>
      </c>
      <c r="D120" s="26" t="s">
        <v>224</v>
      </c>
      <c r="E120" s="27">
        <v>437.25849525380301</v>
      </c>
      <c r="F120" s="27">
        <v>212.299085438563</v>
      </c>
      <c r="G120" s="27">
        <v>3.7250399171828099</v>
      </c>
      <c r="H120" s="27">
        <v>0</v>
      </c>
      <c r="I120" s="27">
        <v>11.8035548225221</v>
      </c>
      <c r="J120" s="27">
        <v>2.06424297720773</v>
      </c>
      <c r="K120" s="27">
        <v>0</v>
      </c>
      <c r="L120" s="27">
        <v>1.27033144421245</v>
      </c>
      <c r="M120" s="27">
        <v>1.75460144228239E-4</v>
      </c>
      <c r="N120" s="27">
        <v>130.118794301055</v>
      </c>
      <c r="O120" s="27">
        <v>75.977270892916707</v>
      </c>
    </row>
    <row r="121" spans="1:15" ht="63" x14ac:dyDescent="0.25">
      <c r="A121" s="31">
        <v>103</v>
      </c>
      <c r="B121" s="32" t="s">
        <v>225</v>
      </c>
      <c r="C121" s="26" t="s">
        <v>26</v>
      </c>
      <c r="D121" s="27" t="s">
        <v>226</v>
      </c>
      <c r="E121" s="27">
        <v>25966.169545454501</v>
      </c>
      <c r="F121" s="27">
        <v>22382.033181818198</v>
      </c>
      <c r="G121" s="27">
        <v>0</v>
      </c>
      <c r="H121" s="27">
        <v>333.96212121212102</v>
      </c>
      <c r="I121" s="27">
        <v>1045.5303030303</v>
      </c>
      <c r="J121" s="27">
        <v>0</v>
      </c>
      <c r="K121" s="27">
        <v>0</v>
      </c>
      <c r="L121" s="27">
        <v>25.636363636363601</v>
      </c>
      <c r="M121" s="27">
        <v>0</v>
      </c>
      <c r="N121" s="27">
        <v>2094.1590909090901</v>
      </c>
      <c r="O121" s="33">
        <v>84.848484848484802</v>
      </c>
    </row>
    <row r="122" spans="1:15" ht="78.75" x14ac:dyDescent="0.25">
      <c r="A122" s="31">
        <v>104</v>
      </c>
      <c r="B122" s="32" t="s">
        <v>227</v>
      </c>
      <c r="C122" s="26" t="s">
        <v>26</v>
      </c>
      <c r="D122" s="27" t="s">
        <v>228</v>
      </c>
      <c r="E122" s="27">
        <v>117761.030483871</v>
      </c>
      <c r="F122" s="27">
        <v>87484.1082258065</v>
      </c>
      <c r="G122" s="27">
        <v>11187.1641935484</v>
      </c>
      <c r="H122" s="27">
        <v>12162.629032258101</v>
      </c>
      <c r="I122" s="27">
        <v>2225.9677419354798</v>
      </c>
      <c r="J122" s="27">
        <v>0</v>
      </c>
      <c r="K122" s="27">
        <v>0</v>
      </c>
      <c r="L122" s="27">
        <v>61.9838709677419</v>
      </c>
      <c r="M122" s="27">
        <v>0</v>
      </c>
      <c r="N122" s="27">
        <v>4458.5322580645197</v>
      </c>
      <c r="O122" s="33">
        <v>180.64516129032299</v>
      </c>
    </row>
    <row r="123" spans="1:15" ht="78.75" x14ac:dyDescent="0.25">
      <c r="A123" s="31">
        <v>105</v>
      </c>
      <c r="B123" s="32" t="s">
        <v>229</v>
      </c>
      <c r="C123" s="26" t="s">
        <v>26</v>
      </c>
      <c r="D123" s="27" t="s">
        <v>230</v>
      </c>
      <c r="E123" s="27">
        <v>961238.84</v>
      </c>
      <c r="F123" s="27">
        <v>228132.84</v>
      </c>
      <c r="G123" s="27">
        <v>160000</v>
      </c>
      <c r="H123" s="27">
        <v>144083</v>
      </c>
      <c r="I123" s="27">
        <v>138010</v>
      </c>
      <c r="J123" s="27">
        <v>0</v>
      </c>
      <c r="K123" s="27">
        <v>0</v>
      </c>
      <c r="L123" s="27">
        <v>3384</v>
      </c>
      <c r="M123" s="27">
        <v>0</v>
      </c>
      <c r="N123" s="27">
        <v>276429</v>
      </c>
      <c r="O123" s="33">
        <v>11200</v>
      </c>
    </row>
    <row r="124" spans="1:15" ht="63" x14ac:dyDescent="0.25">
      <c r="A124" s="31">
        <v>106</v>
      </c>
      <c r="B124" s="32" t="s">
        <v>231</v>
      </c>
      <c r="C124" s="26" t="s">
        <v>26</v>
      </c>
      <c r="D124" s="27" t="s">
        <v>232</v>
      </c>
      <c r="E124" s="27">
        <v>34560.540298507498</v>
      </c>
      <c r="F124" s="27">
        <v>26603.734328358201</v>
      </c>
      <c r="G124" s="27">
        <v>0</v>
      </c>
      <c r="H124" s="27">
        <v>657.95522388059703</v>
      </c>
      <c r="I124" s="27">
        <v>2059.8507462686598</v>
      </c>
      <c r="J124" s="27">
        <v>0</v>
      </c>
      <c r="K124" s="27">
        <v>0</v>
      </c>
      <c r="L124" s="27">
        <v>50.507462686567202</v>
      </c>
      <c r="M124" s="27">
        <v>0</v>
      </c>
      <c r="N124" s="27">
        <v>4125.8059701492502</v>
      </c>
      <c r="O124" s="33">
        <v>1062.6865671641799</v>
      </c>
    </row>
    <row r="125" spans="1:15" ht="78.75" x14ac:dyDescent="0.25">
      <c r="A125" s="31">
        <v>107</v>
      </c>
      <c r="B125" s="32" t="s">
        <v>233</v>
      </c>
      <c r="C125" s="26" t="s">
        <v>26</v>
      </c>
      <c r="D125" s="27" t="s">
        <v>234</v>
      </c>
      <c r="E125" s="27">
        <v>87721.068979591801</v>
      </c>
      <c r="F125" s="27">
        <v>59086.252653061201</v>
      </c>
      <c r="G125" s="27">
        <v>11020.4081632653</v>
      </c>
      <c r="H125" s="27">
        <v>7634.3469387755104</v>
      </c>
      <c r="I125" s="27">
        <v>2816.5306122449001</v>
      </c>
      <c r="J125" s="27">
        <v>0</v>
      </c>
      <c r="K125" s="27">
        <v>0</v>
      </c>
      <c r="L125" s="27">
        <v>69.061224489795904</v>
      </c>
      <c r="M125" s="27">
        <v>0</v>
      </c>
      <c r="N125" s="27">
        <v>5641.4081632653097</v>
      </c>
      <c r="O125" s="33">
        <v>1453.0612244898</v>
      </c>
    </row>
    <row r="126" spans="1:15" ht="63" x14ac:dyDescent="0.25">
      <c r="A126" s="31">
        <v>108</v>
      </c>
      <c r="B126" s="32" t="s">
        <v>235</v>
      </c>
      <c r="C126" s="26" t="s">
        <v>26</v>
      </c>
      <c r="D126" s="27" t="s">
        <v>236</v>
      </c>
      <c r="E126" s="27">
        <v>59713.412600000003</v>
      </c>
      <c r="F126" s="27">
        <v>41438.692600000002</v>
      </c>
      <c r="G126" s="27">
        <v>0</v>
      </c>
      <c r="H126" s="27">
        <v>881.66</v>
      </c>
      <c r="I126" s="27">
        <v>0</v>
      </c>
      <c r="J126" s="27">
        <v>0</v>
      </c>
      <c r="K126" s="27">
        <v>0</v>
      </c>
      <c r="L126" s="27">
        <v>67.680000000000007</v>
      </c>
      <c r="M126" s="27">
        <v>0</v>
      </c>
      <c r="N126" s="27">
        <v>5528.58</v>
      </c>
      <c r="O126" s="33">
        <v>11796.8</v>
      </c>
    </row>
    <row r="127" spans="1:15" ht="78.75" x14ac:dyDescent="0.25">
      <c r="A127" s="31">
        <v>109</v>
      </c>
      <c r="B127" s="32" t="s">
        <v>237</v>
      </c>
      <c r="C127" s="26" t="s">
        <v>26</v>
      </c>
      <c r="D127" s="27" t="s">
        <v>238</v>
      </c>
      <c r="E127" s="27">
        <v>102112.245</v>
      </c>
      <c r="F127" s="27">
        <v>65437.525000000001</v>
      </c>
      <c r="G127" s="27">
        <v>12000</v>
      </c>
      <c r="H127" s="27">
        <v>7281.66</v>
      </c>
      <c r="I127" s="27">
        <v>0</v>
      </c>
      <c r="J127" s="27">
        <v>0</v>
      </c>
      <c r="K127" s="27">
        <v>0</v>
      </c>
      <c r="L127" s="27">
        <v>67.680000000000007</v>
      </c>
      <c r="M127" s="27">
        <v>0</v>
      </c>
      <c r="N127" s="27">
        <v>5528.58</v>
      </c>
      <c r="O127" s="33">
        <v>11796.8</v>
      </c>
    </row>
    <row r="128" spans="1:15" ht="78.75" x14ac:dyDescent="0.25">
      <c r="A128" s="31">
        <v>110</v>
      </c>
      <c r="B128" s="32" t="s">
        <v>239</v>
      </c>
      <c r="C128" s="26" t="s">
        <v>26</v>
      </c>
      <c r="D128" s="27" t="s">
        <v>240</v>
      </c>
      <c r="E128" s="27">
        <v>862442.37250000006</v>
      </c>
      <c r="F128" s="27">
        <v>400258.3725</v>
      </c>
      <c r="G128" s="27">
        <v>150000</v>
      </c>
      <c r="H128" s="27">
        <v>94770.75</v>
      </c>
      <c r="I128" s="27">
        <v>0</v>
      </c>
      <c r="J128" s="27">
        <v>0</v>
      </c>
      <c r="K128" s="27">
        <v>0</v>
      </c>
      <c r="L128" s="27">
        <v>846</v>
      </c>
      <c r="M128" s="27">
        <v>0</v>
      </c>
      <c r="N128" s="27">
        <v>69107.25</v>
      </c>
      <c r="O128" s="33">
        <v>147460</v>
      </c>
    </row>
    <row r="129" spans="1:15" ht="78.75" x14ac:dyDescent="0.25">
      <c r="A129" s="31">
        <v>111</v>
      </c>
      <c r="B129" s="32" t="s">
        <v>241</v>
      </c>
      <c r="C129" s="26" t="s">
        <v>26</v>
      </c>
      <c r="D129" s="27" t="s">
        <v>242</v>
      </c>
      <c r="E129" s="27">
        <v>68344.541851851798</v>
      </c>
      <c r="F129" s="27">
        <v>50081.356666666703</v>
      </c>
      <c r="G129" s="27">
        <v>0</v>
      </c>
      <c r="H129" s="27">
        <v>2373.4444444444398</v>
      </c>
      <c r="I129" s="27">
        <v>5111.4814814814799</v>
      </c>
      <c r="J129" s="27">
        <v>0</v>
      </c>
      <c r="K129" s="27">
        <v>0</v>
      </c>
      <c r="L129" s="27">
        <v>125.333333333333</v>
      </c>
      <c r="M129" s="27">
        <v>0</v>
      </c>
      <c r="N129" s="27">
        <v>10238.1111111111</v>
      </c>
      <c r="O129" s="33">
        <v>414.81481481481501</v>
      </c>
    </row>
    <row r="130" spans="1:15" ht="94.5" x14ac:dyDescent="0.25">
      <c r="A130" s="31">
        <v>112</v>
      </c>
      <c r="B130" s="32" t="s">
        <v>243</v>
      </c>
      <c r="C130" s="26" t="s">
        <v>26</v>
      </c>
      <c r="D130" s="27" t="s">
        <v>242</v>
      </c>
      <c r="E130" s="27">
        <v>171139.19388888901</v>
      </c>
      <c r="F130" s="27">
        <v>115411.08277777801</v>
      </c>
      <c r="G130" s="27">
        <v>13888.8888888889</v>
      </c>
      <c r="H130" s="27">
        <v>18004.611111111099</v>
      </c>
      <c r="I130" s="27">
        <v>7667.2222222222199</v>
      </c>
      <c r="J130" s="27">
        <v>0</v>
      </c>
      <c r="K130" s="27">
        <v>0</v>
      </c>
      <c r="L130" s="27">
        <v>188</v>
      </c>
      <c r="M130" s="27">
        <v>0</v>
      </c>
      <c r="N130" s="27">
        <v>15357.166666666701</v>
      </c>
      <c r="O130" s="33">
        <v>622.22222222222194</v>
      </c>
    </row>
    <row r="131" spans="1:15" ht="63" x14ac:dyDescent="0.25">
      <c r="A131" s="31">
        <v>113</v>
      </c>
      <c r="B131" s="32" t="s">
        <v>244</v>
      </c>
      <c r="C131" s="26" t="s">
        <v>26</v>
      </c>
      <c r="D131" s="27" t="s">
        <v>245</v>
      </c>
      <c r="E131" s="27">
        <v>136613.48666666701</v>
      </c>
      <c r="F131" s="27">
        <v>24914.82</v>
      </c>
      <c r="G131" s="27">
        <v>0</v>
      </c>
      <c r="H131" s="27">
        <v>14694.333333333299</v>
      </c>
      <c r="I131" s="27">
        <v>0</v>
      </c>
      <c r="J131" s="27">
        <v>0</v>
      </c>
      <c r="K131" s="27">
        <v>0</v>
      </c>
      <c r="L131" s="27">
        <v>1128</v>
      </c>
      <c r="M131" s="27">
        <v>0</v>
      </c>
      <c r="N131" s="27">
        <v>92143</v>
      </c>
      <c r="O131" s="33">
        <v>3733.3333333333298</v>
      </c>
    </row>
    <row r="132" spans="1:15" ht="78.75" x14ac:dyDescent="0.25">
      <c r="A132" s="31">
        <v>114</v>
      </c>
      <c r="B132" s="32" t="s">
        <v>246</v>
      </c>
      <c r="C132" s="26" t="s">
        <v>26</v>
      </c>
      <c r="D132" s="27" t="s">
        <v>247</v>
      </c>
      <c r="E132" s="27">
        <v>454165.94</v>
      </c>
      <c r="F132" s="27">
        <v>64069.94</v>
      </c>
      <c r="G132" s="27">
        <v>0</v>
      </c>
      <c r="H132" s="27">
        <v>99083</v>
      </c>
      <c r="I132" s="27">
        <v>0</v>
      </c>
      <c r="J132" s="27">
        <v>0</v>
      </c>
      <c r="K132" s="27">
        <v>0</v>
      </c>
      <c r="L132" s="27">
        <v>3384</v>
      </c>
      <c r="M132" s="27">
        <v>0</v>
      </c>
      <c r="N132" s="27">
        <v>276429</v>
      </c>
      <c r="O132" s="33">
        <v>11200</v>
      </c>
    </row>
    <row r="133" spans="1:15" ht="78.75" x14ac:dyDescent="0.25">
      <c r="A133" s="31">
        <v>115</v>
      </c>
      <c r="B133" s="32" t="s">
        <v>248</v>
      </c>
      <c r="C133" s="26" t="s">
        <v>26</v>
      </c>
      <c r="D133" s="27" t="s">
        <v>249</v>
      </c>
      <c r="E133" s="27">
        <v>341051.74</v>
      </c>
      <c r="F133" s="27">
        <v>173503.74</v>
      </c>
      <c r="G133" s="27">
        <v>0</v>
      </c>
      <c r="H133" s="27">
        <v>22041.5</v>
      </c>
      <c r="I133" s="27">
        <v>0</v>
      </c>
      <c r="J133" s="27">
        <v>0</v>
      </c>
      <c r="K133" s="27">
        <v>0</v>
      </c>
      <c r="L133" s="27">
        <v>1692</v>
      </c>
      <c r="M133" s="27">
        <v>0</v>
      </c>
      <c r="N133" s="27">
        <v>138214.5</v>
      </c>
      <c r="O133" s="33">
        <v>5600</v>
      </c>
    </row>
    <row r="134" spans="1:15" ht="78.75" x14ac:dyDescent="0.25">
      <c r="A134" s="31">
        <v>116</v>
      </c>
      <c r="B134" s="32" t="s">
        <v>250</v>
      </c>
      <c r="C134" s="26" t="s">
        <v>26</v>
      </c>
      <c r="D134" s="27" t="s">
        <v>251</v>
      </c>
      <c r="E134" s="27">
        <v>174305.64</v>
      </c>
      <c r="F134" s="27">
        <v>115669.14</v>
      </c>
      <c r="G134" s="27">
        <v>0</v>
      </c>
      <c r="H134" s="27">
        <v>52045.5</v>
      </c>
      <c r="I134" s="27">
        <v>0</v>
      </c>
      <c r="J134" s="27">
        <v>0</v>
      </c>
      <c r="K134" s="27">
        <v>0</v>
      </c>
      <c r="L134" s="27">
        <v>691</v>
      </c>
      <c r="M134" s="27">
        <v>0</v>
      </c>
      <c r="N134" s="27">
        <v>0</v>
      </c>
      <c r="O134" s="33">
        <v>5900</v>
      </c>
    </row>
    <row r="135" spans="1:15" ht="78.75" x14ac:dyDescent="0.25">
      <c r="A135" s="31">
        <v>117</v>
      </c>
      <c r="B135" s="32" t="s">
        <v>252</v>
      </c>
      <c r="C135" s="26" t="s">
        <v>26</v>
      </c>
      <c r="D135" s="27" t="s">
        <v>253</v>
      </c>
      <c r="E135" s="27">
        <v>849151.37</v>
      </c>
      <c r="F135" s="27">
        <v>399055.37</v>
      </c>
      <c r="G135" s="27">
        <v>60000</v>
      </c>
      <c r="H135" s="27">
        <v>99083</v>
      </c>
      <c r="I135" s="27">
        <v>0</v>
      </c>
      <c r="J135" s="27">
        <v>0</v>
      </c>
      <c r="K135" s="27">
        <v>0</v>
      </c>
      <c r="L135" s="27">
        <v>3384</v>
      </c>
      <c r="M135" s="27">
        <v>0</v>
      </c>
      <c r="N135" s="27">
        <v>276429</v>
      </c>
      <c r="O135" s="33">
        <v>11200</v>
      </c>
    </row>
    <row r="136" spans="1:15" ht="78.75" x14ac:dyDescent="0.25">
      <c r="A136" s="31">
        <v>118</v>
      </c>
      <c r="B136" s="32" t="s">
        <v>254</v>
      </c>
      <c r="C136" s="26" t="s">
        <v>26</v>
      </c>
      <c r="D136" s="27" t="s">
        <v>255</v>
      </c>
      <c r="E136" s="27">
        <v>293155.54249999998</v>
      </c>
      <c r="F136" s="27">
        <v>164381.54250000001</v>
      </c>
      <c r="G136" s="27">
        <v>22500</v>
      </c>
      <c r="H136" s="27">
        <v>33520.75</v>
      </c>
      <c r="I136" s="27">
        <v>0</v>
      </c>
      <c r="J136" s="27">
        <v>0</v>
      </c>
      <c r="K136" s="27">
        <v>0</v>
      </c>
      <c r="L136" s="27">
        <v>846</v>
      </c>
      <c r="M136" s="27">
        <v>0</v>
      </c>
      <c r="N136" s="27">
        <v>69107.25</v>
      </c>
      <c r="O136" s="33">
        <v>2800</v>
      </c>
    </row>
    <row r="137" spans="1:15" ht="63" x14ac:dyDescent="0.25">
      <c r="A137" s="31">
        <v>119</v>
      </c>
      <c r="B137" s="32" t="s">
        <v>256</v>
      </c>
      <c r="C137" s="26" t="s">
        <v>26</v>
      </c>
      <c r="D137" s="27" t="s">
        <v>257</v>
      </c>
      <c r="E137" s="27">
        <v>195672.97</v>
      </c>
      <c r="F137" s="27">
        <v>28124.97</v>
      </c>
      <c r="G137" s="27">
        <v>0</v>
      </c>
      <c r="H137" s="27">
        <v>22041.5</v>
      </c>
      <c r="I137" s="27">
        <v>0</v>
      </c>
      <c r="J137" s="27">
        <v>0</v>
      </c>
      <c r="K137" s="27">
        <v>0</v>
      </c>
      <c r="L137" s="27">
        <v>1692</v>
      </c>
      <c r="M137" s="27">
        <v>0</v>
      </c>
      <c r="N137" s="27">
        <v>138214.5</v>
      </c>
      <c r="O137" s="33">
        <v>5600</v>
      </c>
    </row>
    <row r="138" spans="1:15" ht="63" x14ac:dyDescent="0.25">
      <c r="A138" s="31">
        <v>120</v>
      </c>
      <c r="B138" s="32" t="s">
        <v>258</v>
      </c>
      <c r="C138" s="26" t="s">
        <v>26</v>
      </c>
      <c r="D138" s="27" t="s">
        <v>259</v>
      </c>
      <c r="E138" s="27">
        <v>201037.8425</v>
      </c>
      <c r="F138" s="27">
        <v>117263.8425</v>
      </c>
      <c r="G138" s="27">
        <v>0</v>
      </c>
      <c r="H138" s="27">
        <v>11020.75</v>
      </c>
      <c r="I138" s="27">
        <v>0</v>
      </c>
      <c r="J138" s="27">
        <v>0</v>
      </c>
      <c r="K138" s="27">
        <v>0</v>
      </c>
      <c r="L138" s="27">
        <v>846</v>
      </c>
      <c r="M138" s="27">
        <v>0</v>
      </c>
      <c r="N138" s="27">
        <v>69107.25</v>
      </c>
      <c r="O138" s="33">
        <v>2800</v>
      </c>
    </row>
    <row r="139" spans="1:15" ht="78.75" x14ac:dyDescent="0.25">
      <c r="A139" s="31">
        <v>121</v>
      </c>
      <c r="B139" s="32" t="s">
        <v>260</v>
      </c>
      <c r="C139" s="26" t="s">
        <v>26</v>
      </c>
      <c r="D139" s="27" t="s">
        <v>261</v>
      </c>
      <c r="E139" s="27">
        <v>153631.72</v>
      </c>
      <c r="F139" s="27">
        <v>74612.52</v>
      </c>
      <c r="G139" s="27">
        <v>0</v>
      </c>
      <c r="H139" s="27">
        <v>20816.599999999999</v>
      </c>
      <c r="I139" s="27">
        <v>0</v>
      </c>
      <c r="J139" s="27">
        <v>0</v>
      </c>
      <c r="K139" s="27">
        <v>0</v>
      </c>
      <c r="L139" s="27">
        <v>676.8</v>
      </c>
      <c r="M139" s="27">
        <v>0</v>
      </c>
      <c r="N139" s="27">
        <v>55285.8</v>
      </c>
      <c r="O139" s="33">
        <v>2240</v>
      </c>
    </row>
    <row r="140" spans="1:15" ht="63" x14ac:dyDescent="0.25">
      <c r="A140" s="31">
        <v>122</v>
      </c>
      <c r="B140" s="32" t="s">
        <v>262</v>
      </c>
      <c r="C140" s="26" t="s">
        <v>26</v>
      </c>
      <c r="D140" s="27" t="s">
        <v>263</v>
      </c>
      <c r="E140" s="27">
        <v>175316.32</v>
      </c>
      <c r="F140" s="27">
        <v>63617.653333333299</v>
      </c>
      <c r="G140" s="27">
        <v>0</v>
      </c>
      <c r="H140" s="27">
        <v>14694.333333333299</v>
      </c>
      <c r="I140" s="27">
        <v>0</v>
      </c>
      <c r="J140" s="27">
        <v>0</v>
      </c>
      <c r="K140" s="27">
        <v>0</v>
      </c>
      <c r="L140" s="27">
        <v>1128</v>
      </c>
      <c r="M140" s="27">
        <v>0</v>
      </c>
      <c r="N140" s="27">
        <v>92143</v>
      </c>
      <c r="O140" s="33">
        <v>3733.3333333333298</v>
      </c>
    </row>
    <row r="141" spans="1:15" ht="63" x14ac:dyDescent="0.25">
      <c r="A141" s="31">
        <v>123</v>
      </c>
      <c r="B141" s="32" t="s">
        <v>264</v>
      </c>
      <c r="C141" s="26" t="s">
        <v>26</v>
      </c>
      <c r="D141" s="27" t="s">
        <v>265</v>
      </c>
      <c r="E141" s="27">
        <v>276570.01</v>
      </c>
      <c r="F141" s="27">
        <v>83536.759999999995</v>
      </c>
      <c r="G141" s="27">
        <v>0</v>
      </c>
      <c r="H141" s="27">
        <v>51022.75</v>
      </c>
      <c r="I141" s="27">
        <v>0</v>
      </c>
      <c r="J141" s="27">
        <v>0</v>
      </c>
      <c r="K141" s="27">
        <v>0</v>
      </c>
      <c r="L141" s="27">
        <v>846</v>
      </c>
      <c r="M141" s="27">
        <v>0</v>
      </c>
      <c r="N141" s="27">
        <v>138214.5</v>
      </c>
      <c r="O141" s="33">
        <v>2950</v>
      </c>
    </row>
    <row r="142" spans="1:15" ht="78.75" x14ac:dyDescent="0.25">
      <c r="A142" s="31">
        <v>124</v>
      </c>
      <c r="B142" s="32" t="s">
        <v>266</v>
      </c>
      <c r="C142" s="26" t="s">
        <v>26</v>
      </c>
      <c r="D142" s="27" t="s">
        <v>267</v>
      </c>
      <c r="E142" s="27">
        <v>495500.42</v>
      </c>
      <c r="F142" s="27">
        <v>100404.42</v>
      </c>
      <c r="G142" s="27">
        <v>0</v>
      </c>
      <c r="H142" s="27">
        <v>104083</v>
      </c>
      <c r="I142" s="27">
        <v>0</v>
      </c>
      <c r="J142" s="27">
        <v>0</v>
      </c>
      <c r="K142" s="27">
        <v>0</v>
      </c>
      <c r="L142" s="27">
        <v>3384</v>
      </c>
      <c r="M142" s="27">
        <v>0</v>
      </c>
      <c r="N142" s="27">
        <v>276429</v>
      </c>
      <c r="O142" s="33">
        <v>11200</v>
      </c>
    </row>
    <row r="143" spans="1:15" ht="47.25" x14ac:dyDescent="0.25">
      <c r="A143" s="31">
        <v>125</v>
      </c>
      <c r="B143" s="32" t="s">
        <v>268</v>
      </c>
      <c r="C143" s="26" t="s">
        <v>269</v>
      </c>
      <c r="D143" s="27" t="s">
        <v>270</v>
      </c>
      <c r="E143" s="27">
        <v>60.173455882352897</v>
      </c>
      <c r="F143" s="27">
        <v>39.114129587732499</v>
      </c>
      <c r="G143" s="27">
        <v>0</v>
      </c>
      <c r="H143" s="27">
        <v>2.7704248366013098</v>
      </c>
      <c r="I143" s="27">
        <v>0</v>
      </c>
      <c r="J143" s="27">
        <v>0</v>
      </c>
      <c r="K143" s="27">
        <v>0</v>
      </c>
      <c r="L143" s="27">
        <v>0.21266968325791899</v>
      </c>
      <c r="M143" s="27">
        <v>0</v>
      </c>
      <c r="N143" s="27">
        <v>17.372360482654599</v>
      </c>
      <c r="O143" s="33">
        <v>0.70387129210658606</v>
      </c>
    </row>
    <row r="144" spans="1:15" ht="47.25" x14ac:dyDescent="0.25">
      <c r="A144" s="31"/>
      <c r="B144" s="32" t="s">
        <v>271</v>
      </c>
      <c r="C144" s="26" t="s">
        <v>26</v>
      </c>
      <c r="D144" s="27" t="s">
        <v>88</v>
      </c>
      <c r="E144" s="27">
        <v>57.81</v>
      </c>
      <c r="F144" s="27">
        <v>43</v>
      </c>
      <c r="G144" s="27">
        <v>0</v>
      </c>
      <c r="H144" s="27">
        <v>0</v>
      </c>
      <c r="I144" s="27">
        <v>0</v>
      </c>
      <c r="J144" s="27">
        <v>9.81</v>
      </c>
      <c r="K144" s="27">
        <v>0</v>
      </c>
      <c r="L144" s="27">
        <v>0</v>
      </c>
      <c r="M144" s="27">
        <v>0</v>
      </c>
      <c r="N144" s="27">
        <v>0</v>
      </c>
      <c r="O144" s="33">
        <v>5</v>
      </c>
    </row>
  </sheetData>
  <mergeCells count="8">
    <mergeCell ref="A7:O7"/>
    <mergeCell ref="A9:A10"/>
    <mergeCell ref="B9:B10"/>
    <mergeCell ref="C9:C10"/>
    <mergeCell ref="D9:D10"/>
    <mergeCell ref="E9:E10"/>
    <mergeCell ref="F9:H9"/>
    <mergeCell ref="I9:O9"/>
  </mergeCells>
  <pageMargins left="0.70833333333333304" right="0.70833333333333304" top="0.74791666666666701" bottom="0.74791666666666701" header="0.511811023622047" footer="0.511811023622047"/>
  <pageSetup paperSize="9" scale="3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70"/>
  <sheetViews>
    <sheetView view="pageBreakPreview" zoomScaleNormal="65" workbookViewId="0">
      <pane xSplit="3" ySplit="8" topLeftCell="D40" activePane="bottomRight" state="frozen"/>
      <selection pane="topRight" activeCell="D1" sqref="D1"/>
      <selection pane="bottomLeft" activeCell="A40" sqref="A40"/>
      <selection pane="bottomRight" activeCell="C15" sqref="C15"/>
    </sheetView>
  </sheetViews>
  <sheetFormatPr defaultColWidth="9.140625" defaultRowHeight="15" x14ac:dyDescent="0.25"/>
  <cols>
    <col min="1" max="1" width="7.140625" style="1" customWidth="1"/>
    <col min="2" max="2" width="59.140625" style="1" customWidth="1"/>
    <col min="3" max="3" width="40.5703125" style="1" customWidth="1"/>
    <col min="4" max="5" width="19.28515625" style="1" customWidth="1"/>
    <col min="6" max="6" width="27.5703125" style="1" customWidth="1"/>
    <col min="7" max="7" width="18.7109375" style="1" customWidth="1"/>
    <col min="8" max="9" width="12.42578125" style="1" customWidth="1"/>
    <col min="10" max="16384" width="9.140625" style="1"/>
  </cols>
  <sheetData>
    <row r="1" spans="1:12" ht="15.75" customHeight="1" x14ac:dyDescent="0.25">
      <c r="A1" s="34"/>
      <c r="D1" s="35" t="s">
        <v>0</v>
      </c>
      <c r="F1" s="41"/>
    </row>
    <row r="2" spans="1:12" ht="15.75" customHeight="1" x14ac:dyDescent="0.25">
      <c r="A2" s="34"/>
      <c r="D2" s="35" t="s">
        <v>290</v>
      </c>
      <c r="F2" s="41"/>
    </row>
    <row r="3" spans="1:12" ht="15.75" customHeight="1" x14ac:dyDescent="0.25">
      <c r="A3" s="34"/>
      <c r="B3" s="11"/>
      <c r="D3" s="35" t="s">
        <v>2</v>
      </c>
      <c r="F3" s="36" t="s">
        <v>272</v>
      </c>
    </row>
    <row r="4" spans="1:12" ht="15.75" customHeight="1" x14ac:dyDescent="0.25">
      <c r="A4" s="34"/>
      <c r="B4" s="38"/>
      <c r="D4" s="37" t="s">
        <v>4</v>
      </c>
    </row>
    <row r="5" spans="1:12" ht="15.75" customHeight="1" x14ac:dyDescent="0.25">
      <c r="A5" s="34"/>
      <c r="C5" s="2"/>
      <c r="D5" s="39" t="s">
        <v>273</v>
      </c>
    </row>
    <row r="6" spans="1:12" ht="40.5" customHeight="1" x14ac:dyDescent="0.25">
      <c r="A6" s="302" t="s">
        <v>291</v>
      </c>
      <c r="B6" s="302"/>
      <c r="C6" s="302"/>
      <c r="D6" s="302"/>
      <c r="E6" s="302"/>
      <c r="F6" s="302"/>
      <c r="H6" s="1" t="s">
        <v>292</v>
      </c>
    </row>
    <row r="7" spans="1:12" ht="38.25" customHeight="1" x14ac:dyDescent="0.25">
      <c r="A7" s="298" t="s">
        <v>7</v>
      </c>
      <c r="B7" s="303" t="s">
        <v>274</v>
      </c>
      <c r="C7" s="303" t="s">
        <v>293</v>
      </c>
      <c r="D7" s="304" t="s">
        <v>294</v>
      </c>
      <c r="E7" s="304"/>
      <c r="F7" s="304"/>
    </row>
    <row r="8" spans="1:12" ht="27.75" customHeight="1" x14ac:dyDescent="0.25">
      <c r="A8" s="298"/>
      <c r="B8" s="303"/>
      <c r="C8" s="303"/>
      <c r="D8" s="42" t="s">
        <v>275</v>
      </c>
      <c r="E8" s="42" t="s">
        <v>276</v>
      </c>
      <c r="F8" s="42" t="s">
        <v>277</v>
      </c>
    </row>
    <row r="9" spans="1:12" ht="15.75" x14ac:dyDescent="0.25">
      <c r="A9" s="43">
        <v>1</v>
      </c>
      <c r="B9" s="44">
        <v>2</v>
      </c>
      <c r="C9" s="44">
        <v>3</v>
      </c>
      <c r="D9" s="44">
        <v>4</v>
      </c>
      <c r="E9" s="44">
        <v>5</v>
      </c>
      <c r="F9" s="44">
        <v>6</v>
      </c>
      <c r="G9" s="34"/>
      <c r="H9" s="34"/>
      <c r="I9" s="34"/>
      <c r="J9" s="34"/>
      <c r="K9" s="34"/>
      <c r="L9" s="34"/>
    </row>
    <row r="10" spans="1:12" ht="135" hidden="1" x14ac:dyDescent="0.25">
      <c r="A10" s="305">
        <v>1</v>
      </c>
      <c r="B10" s="306" t="str">
        <f>[3]Коэффициенты!B13</f>
        <v>Государственное бюджетное образовательное учреждение дополнительного образования Республики Карелия "Ресурсный центр развития дополнительного образования"</v>
      </c>
      <c r="C10" s="45" t="s">
        <v>295</v>
      </c>
      <c r="D10" s="46" t="e">
        <f>'[1]РАСЧЕТ (3) по ГОУ'!AX13</f>
        <v>#REF!</v>
      </c>
      <c r="E10" s="46" t="e">
        <f>'[1]РАСЧЕТ (3) по ГОУ'!BE13</f>
        <v>#REF!</v>
      </c>
      <c r="F10" s="46" t="e">
        <f>'[1]РАСЧЕТ (3) по ГОУ'!BL13</f>
        <v>#REF!</v>
      </c>
      <c r="G10" s="47" t="e">
        <f>D10-'[1]Объем БА (5)'!F14</f>
        <v>#REF!</v>
      </c>
      <c r="H10" s="47" t="e">
        <f>E10-'[1]Объем БА (5)'!G14</f>
        <v>#REF!</v>
      </c>
      <c r="I10" s="47" t="e">
        <f>F10-'[1]Объем БА (5)'!H14</f>
        <v>#REF!</v>
      </c>
      <c r="J10" s="34"/>
      <c r="K10" s="34"/>
      <c r="L10" s="34"/>
    </row>
    <row r="11" spans="1:12" ht="30" hidden="1" x14ac:dyDescent="0.25">
      <c r="A11" s="305"/>
      <c r="B11" s="306"/>
      <c r="C11" s="45" t="s">
        <v>296</v>
      </c>
      <c r="D11" s="46" t="e">
        <f>'[1]РАСЧЕТ (3) по ГОУ'!AX14</f>
        <v>#REF!</v>
      </c>
      <c r="E11" s="46" t="e">
        <f>'[1]РАСЧЕТ (3) по ГОУ'!BE14</f>
        <v>#REF!</v>
      </c>
      <c r="F11" s="46" t="e">
        <f>'[1]РАСЧЕТ (3) по ГОУ'!BL14</f>
        <v>#REF!</v>
      </c>
      <c r="G11" s="47" t="e">
        <f>D11-'[1]Объем БА (5)'!F15</f>
        <v>#REF!</v>
      </c>
      <c r="H11" s="47" t="e">
        <f>E11-'[1]Объем БА (5)'!G15</f>
        <v>#REF!</v>
      </c>
      <c r="I11" s="47" t="e">
        <f>F11-'[1]Объем БА (5)'!H15</f>
        <v>#REF!</v>
      </c>
      <c r="J11" s="34"/>
      <c r="K11" s="34"/>
      <c r="L11" s="34"/>
    </row>
    <row r="12" spans="1:12" ht="30" hidden="1" x14ac:dyDescent="0.25">
      <c r="A12" s="305"/>
      <c r="B12" s="306"/>
      <c r="C12" s="45" t="s">
        <v>297</v>
      </c>
      <c r="D12" s="46" t="e">
        <f>'[1]РАСЧЕТ (3) по ГОУ'!AX15</f>
        <v>#REF!</v>
      </c>
      <c r="E12" s="46" t="e">
        <f>'[1]РАСЧЕТ (3) по ГОУ'!BE15</f>
        <v>#REF!</v>
      </c>
      <c r="F12" s="46" t="e">
        <f>'[1]РАСЧЕТ (3) по ГОУ'!BL15</f>
        <v>#REF!</v>
      </c>
      <c r="G12" s="47" t="e">
        <f>D12-'[1]Объем БА (5)'!F16</f>
        <v>#REF!</v>
      </c>
      <c r="H12" s="47" t="e">
        <f>E12-'[1]Объем БА (5)'!G16</f>
        <v>#REF!</v>
      </c>
      <c r="I12" s="47" t="e">
        <f>F12-'[1]Объем БА (5)'!H16</f>
        <v>#REF!</v>
      </c>
      <c r="J12" s="34"/>
      <c r="K12" s="34"/>
      <c r="L12" s="34"/>
    </row>
    <row r="13" spans="1:12" hidden="1" x14ac:dyDescent="0.25">
      <c r="A13" s="305"/>
      <c r="B13" s="306"/>
      <c r="C13" s="45" t="s">
        <v>51</v>
      </c>
      <c r="D13" s="46" t="e">
        <f>'[1]РАСЧЕТ (3) по ГОУ'!AX24</f>
        <v>#REF!</v>
      </c>
      <c r="E13" s="46">
        <v>0</v>
      </c>
      <c r="F13" s="46">
        <v>0</v>
      </c>
      <c r="G13" s="47"/>
      <c r="H13" s="47"/>
      <c r="I13" s="47"/>
      <c r="J13" s="34"/>
      <c r="K13" s="34"/>
      <c r="L13" s="34"/>
    </row>
    <row r="14" spans="1:12" ht="135" x14ac:dyDescent="0.25">
      <c r="A14" s="48">
        <v>1</v>
      </c>
      <c r="B14" s="49" t="str">
        <f>[3]Коэффициенты!B15</f>
        <v>Государственное бюджетное образовательное учреждение Республики Карелия "Специализированная школа искусств"</v>
      </c>
      <c r="C14" s="50" t="s">
        <v>295</v>
      </c>
      <c r="D14" s="51">
        <v>284.29214623667002</v>
      </c>
      <c r="E14" s="51">
        <v>259.65770854309</v>
      </c>
      <c r="F14" s="51">
        <v>209.22244326411999</v>
      </c>
      <c r="G14" s="47" t="e">
        <f>D14-'[1]Объем БА (5)'!F37</f>
        <v>#REF!</v>
      </c>
      <c r="H14" s="47" t="e">
        <f>E14-'[1]Объем БА (5)'!G37</f>
        <v>#REF!</v>
      </c>
      <c r="I14" s="47" t="e">
        <f>F14-'[1]Объем БА (5)'!H37</f>
        <v>#REF!</v>
      </c>
      <c r="J14" s="47"/>
      <c r="K14" s="34"/>
      <c r="L14" s="34"/>
    </row>
    <row r="15" spans="1:12" ht="52.5" customHeight="1" x14ac:dyDescent="0.25">
      <c r="A15" s="52">
        <v>2</v>
      </c>
      <c r="B15" s="53" t="str">
        <f>[3]Коэффициенты!B16</f>
        <v>Государственное бюджетное общеобразовательное учреждение Республики Карелия «Специальная (коррекционная) общеобразовательная школа – интернат №18»</v>
      </c>
      <c r="C15" s="54" t="s">
        <v>298</v>
      </c>
      <c r="D15" s="51">
        <v>725.03744109939998</v>
      </c>
      <c r="E15" s="51">
        <v>654.18950284688003</v>
      </c>
      <c r="F15" s="51">
        <v>537.82273556297002</v>
      </c>
      <c r="G15" s="47" t="e">
        <f>D15-'[1]Объем БА (5)'!F46</f>
        <v>#REF!</v>
      </c>
      <c r="H15" s="47" t="e">
        <f>E15-'[1]Объем БА (5)'!G46</f>
        <v>#REF!</v>
      </c>
      <c r="I15" s="47" t="e">
        <f>F15-'[1]Объем БА (5)'!H46</f>
        <v>#REF!</v>
      </c>
      <c r="J15" s="47"/>
      <c r="K15" s="34"/>
      <c r="L15" s="34"/>
    </row>
    <row r="16" spans="1:12" ht="52.5" customHeight="1" x14ac:dyDescent="0.25">
      <c r="A16" s="52">
        <v>3</v>
      </c>
      <c r="B16" s="53" t="s">
        <v>278</v>
      </c>
      <c r="C16" s="54" t="s">
        <v>298</v>
      </c>
      <c r="D16" s="51">
        <v>628.95955384404999</v>
      </c>
      <c r="E16" s="51">
        <v>594.00405398477005</v>
      </c>
      <c r="F16" s="51">
        <v>497.12528578426998</v>
      </c>
      <c r="G16" s="47"/>
      <c r="H16" s="47"/>
      <c r="I16" s="47"/>
      <c r="J16" s="47"/>
      <c r="K16" s="34"/>
      <c r="L16" s="34"/>
    </row>
    <row r="17" spans="1:12" ht="52.5" customHeight="1" x14ac:dyDescent="0.25">
      <c r="A17" s="52">
        <v>4</v>
      </c>
      <c r="B17" s="53" t="s">
        <v>299</v>
      </c>
      <c r="C17" s="54" t="s">
        <v>298</v>
      </c>
      <c r="D17" s="51">
        <v>496.83647099372001</v>
      </c>
      <c r="E17" s="51">
        <v>456.40881009867002</v>
      </c>
      <c r="F17" s="51">
        <v>378.82808498105999</v>
      </c>
      <c r="G17" s="47"/>
      <c r="H17" s="47"/>
      <c r="I17" s="47"/>
      <c r="J17" s="47"/>
      <c r="K17" s="34"/>
      <c r="L17" s="34"/>
    </row>
    <row r="18" spans="1:12" ht="75" x14ac:dyDescent="0.25">
      <c r="A18" s="52">
        <v>5</v>
      </c>
      <c r="B18" s="54" t="str">
        <f>[3]Коэффициенты!B19</f>
        <v>Государственное бюджетное общеобразовательное учреждение Республики Карелия "Специальная (коррекционная) общеобразовательная школа-интернат № 24"</v>
      </c>
      <c r="C18" s="54" t="s">
        <v>298</v>
      </c>
      <c r="D18" s="51">
        <v>367.28642398304999</v>
      </c>
      <c r="E18" s="51">
        <v>298.25981893565</v>
      </c>
      <c r="F18" s="51">
        <v>226.66286264908001</v>
      </c>
      <c r="G18" s="47" t="e">
        <f>D18-'[1]Объем БА (5)'!F73</f>
        <v>#REF!</v>
      </c>
      <c r="H18" s="47" t="e">
        <f>E18-'[1]Объем БА (5)'!G73</f>
        <v>#REF!</v>
      </c>
      <c r="I18" s="47" t="e">
        <f>F18-'[1]Объем БА (5)'!H73</f>
        <v>#REF!</v>
      </c>
      <c r="J18" s="34"/>
      <c r="K18" s="34"/>
      <c r="L18" s="34"/>
    </row>
    <row r="19" spans="1:12" ht="30" hidden="1" x14ac:dyDescent="0.25">
      <c r="A19" s="305">
        <v>9</v>
      </c>
      <c r="B19" s="306" t="str">
        <f>[3]Коэффициенты!B20</f>
        <v>Государственное бюджетное образовательное учреждение Республики Карелия для детей, нуждающихся в психолого-педагогической и медико-социальной помощи "Центр диагностики и консультирования"</v>
      </c>
      <c r="C19" s="50" t="s">
        <v>296</v>
      </c>
      <c r="D19" s="51" t="e">
        <f>'[1]РАСЧЕТ (3) по ГОУ'!AX82</f>
        <v>#REF!</v>
      </c>
      <c r="E19" s="51" t="e">
        <f>'[1]РАСЧЕТ (3) по ГОУ'!BE82</f>
        <v>#REF!</v>
      </c>
      <c r="F19" s="51" t="e">
        <f>'[1]РАСЧЕТ (3) по ГОУ'!BL82</f>
        <v>#REF!</v>
      </c>
      <c r="G19" s="47" t="e">
        <f>D19-'[1]Объем БА (5)'!F83</f>
        <v>#REF!</v>
      </c>
      <c r="H19" s="47" t="e">
        <f>E19-'[1]Объем БА (5)'!G83</f>
        <v>#REF!</v>
      </c>
      <c r="I19" s="47" t="e">
        <f>F19-'[1]Объем БА (5)'!H83</f>
        <v>#REF!</v>
      </c>
      <c r="J19" s="34"/>
      <c r="K19" s="34"/>
      <c r="L19" s="34"/>
    </row>
    <row r="20" spans="1:12" ht="30" hidden="1" x14ac:dyDescent="0.25">
      <c r="A20" s="305"/>
      <c r="B20" s="306"/>
      <c r="C20" s="50" t="s">
        <v>297</v>
      </c>
      <c r="D20" s="51" t="e">
        <f>'[1]РАСЧЕТ (3) по ГОУ'!AX83</f>
        <v>#REF!</v>
      </c>
      <c r="E20" s="51" t="e">
        <f>'[1]РАСЧЕТ (3) по ГОУ'!BE83</f>
        <v>#REF!</v>
      </c>
      <c r="F20" s="51" t="e">
        <f>'[1]РАСЧЕТ (3) по ГОУ'!BL83</f>
        <v>#REF!</v>
      </c>
      <c r="G20" s="47" t="e">
        <f>D20-'[1]Объем БА (5)'!F84</f>
        <v>#REF!</v>
      </c>
      <c r="H20" s="47" t="e">
        <f>E20-'[1]Объем БА (5)'!G84</f>
        <v>#REF!</v>
      </c>
      <c r="I20" s="47" t="e">
        <f>F20-'[1]Объем БА (5)'!H84</f>
        <v>#REF!</v>
      </c>
      <c r="J20" s="34"/>
      <c r="K20" s="34"/>
      <c r="L20" s="34"/>
    </row>
    <row r="21" spans="1:12" ht="30" x14ac:dyDescent="0.25">
      <c r="A21" s="307">
        <v>6</v>
      </c>
      <c r="B21" s="308" t="str">
        <f>[3]Коэффициенты!B21</f>
        <v>Государственное автономное учреждение дополнительного профессионального образования Республики Карелия "Карельский институт развития образования"</v>
      </c>
      <c r="C21" s="50" t="s">
        <v>296</v>
      </c>
      <c r="D21" s="51">
        <v>58514.149933036198</v>
      </c>
      <c r="E21" s="51">
        <v>57378.079326763604</v>
      </c>
      <c r="F21" s="51">
        <v>45902.532019001199</v>
      </c>
      <c r="G21" s="55" t="e">
        <f>D21-'[1]Объем БА (5)'!F87</f>
        <v>#REF!</v>
      </c>
      <c r="H21" s="55" t="e">
        <f>E21-'[1]Объем БА (5)'!G87</f>
        <v>#REF!</v>
      </c>
      <c r="I21" s="55" t="e">
        <f>F21-'[1]Объем БА (5)'!H87</f>
        <v>#REF!</v>
      </c>
      <c r="J21" s="34"/>
      <c r="K21" s="34"/>
      <c r="L21" s="34"/>
    </row>
    <row r="22" spans="1:12" ht="30" x14ac:dyDescent="0.25">
      <c r="A22" s="307"/>
      <c r="B22" s="308"/>
      <c r="C22" s="50" t="s">
        <v>300</v>
      </c>
      <c r="D22" s="51">
        <v>212826.245507368</v>
      </c>
      <c r="E22" s="51">
        <v>208694.15708019299</v>
      </c>
      <c r="F22" s="51">
        <v>166955.57502015799</v>
      </c>
      <c r="G22" s="55" t="e">
        <f>D22-'[1]Объем БА (5)'!F88</f>
        <v>#REF!</v>
      </c>
      <c r="H22" s="55" t="e">
        <f>E22-'[1]Объем БА (5)'!G88</f>
        <v>#REF!</v>
      </c>
      <c r="I22" s="55" t="e">
        <f>F22-'[1]Объем БА (5)'!H88</f>
        <v>#REF!</v>
      </c>
      <c r="J22" s="56"/>
      <c r="K22" s="56"/>
      <c r="L22" s="56"/>
    </row>
    <row r="23" spans="1:12" ht="22.5" customHeight="1" x14ac:dyDescent="0.25">
      <c r="A23" s="307"/>
      <c r="B23" s="308"/>
      <c r="C23" s="50" t="s">
        <v>301</v>
      </c>
      <c r="D23" s="51">
        <v>24718.0058790193</v>
      </c>
      <c r="E23" s="51">
        <v>24238.098028405999</v>
      </c>
      <c r="F23" s="51">
        <v>19390.507383359502</v>
      </c>
      <c r="G23" s="55" t="e">
        <f>D23-'[1]Объем БА (5)'!F89</f>
        <v>#REF!</v>
      </c>
      <c r="H23" s="55" t="e">
        <f>E23-'[1]Объем БА (5)'!G89</f>
        <v>#REF!</v>
      </c>
      <c r="I23" s="55" t="e">
        <f>F23-'[1]Объем БА (5)'!H89</f>
        <v>#REF!</v>
      </c>
      <c r="J23" s="56"/>
      <c r="K23" s="56"/>
      <c r="L23" s="56"/>
    </row>
    <row r="24" spans="1:12" ht="33.75" customHeight="1" x14ac:dyDescent="0.25">
      <c r="A24" s="307"/>
      <c r="B24" s="308"/>
      <c r="C24" s="50" t="s">
        <v>302</v>
      </c>
      <c r="D24" s="51">
        <v>1049.2218714559999</v>
      </c>
      <c r="E24" s="51">
        <v>1028.850899153</v>
      </c>
      <c r="F24" s="51">
        <v>823.08194863400001</v>
      </c>
      <c r="G24" s="55" t="e">
        <f>D24-'[1]Объем БА (5)'!F90</f>
        <v>#REF!</v>
      </c>
      <c r="H24" s="55" t="e">
        <f>E24-'[1]Объем БА (5)'!G90</f>
        <v>#REF!</v>
      </c>
      <c r="I24" s="55" t="e">
        <f>F24-'[1]Объем БА (5)'!H90</f>
        <v>#REF!</v>
      </c>
    </row>
    <row r="25" spans="1:12" ht="30" hidden="1" customHeight="1" x14ac:dyDescent="0.25">
      <c r="A25" s="307">
        <v>7</v>
      </c>
      <c r="B25" s="308" t="s">
        <v>280</v>
      </c>
      <c r="C25" s="50" t="s">
        <v>297</v>
      </c>
      <c r="D25" s="51">
        <v>312800.51058149099</v>
      </c>
      <c r="E25" s="51">
        <v>434609.311724047</v>
      </c>
      <c r="F25" s="51">
        <v>340967.32959537802</v>
      </c>
      <c r="G25" s="55" t="e">
        <f>D25-'[1]Объем БА (5)'!F92</f>
        <v>#REF!</v>
      </c>
      <c r="H25" s="55" t="e">
        <f>E25-'[1]Объем БА (5)'!G92</f>
        <v>#REF!</v>
      </c>
      <c r="I25" s="55" t="e">
        <f>F25-'[1]Объем БА (5)'!H92</f>
        <v>#REF!</v>
      </c>
      <c r="J25" s="55"/>
    </row>
    <row r="26" spans="1:12" ht="45" hidden="1" x14ac:dyDescent="0.25">
      <c r="A26" s="307"/>
      <c r="B26" s="308"/>
      <c r="C26" s="50" t="s">
        <v>303</v>
      </c>
      <c r="D26" s="51">
        <v>12887.497791928699</v>
      </c>
      <c r="E26" s="51">
        <v>17906.065865375698</v>
      </c>
      <c r="F26" s="51">
        <v>14047.9812488525</v>
      </c>
      <c r="G26" s="55" t="e">
        <f>D26-'[1]Объем БА (5)'!F93</f>
        <v>#REF!</v>
      </c>
      <c r="H26" s="55" t="e">
        <f>E26-'[1]Объем БА (5)'!G93</f>
        <v>#REF!</v>
      </c>
      <c r="I26" s="55" t="e">
        <f>F26-'[1]Объем БА (5)'!H93</f>
        <v>#REF!</v>
      </c>
    </row>
    <row r="27" spans="1:12" ht="30" hidden="1" x14ac:dyDescent="0.25">
      <c r="A27" s="307"/>
      <c r="B27" s="308"/>
      <c r="C27" s="50" t="s">
        <v>304</v>
      </c>
      <c r="D27" s="51">
        <v>9401850</v>
      </c>
      <c r="E27" s="51">
        <v>9401850</v>
      </c>
      <c r="F27" s="51">
        <v>9401850</v>
      </c>
      <c r="G27" s="55" t="e">
        <f>D27-'[1]Объем БА (5)'!F94</f>
        <v>#REF!</v>
      </c>
      <c r="H27" s="55" t="e">
        <f>E27-'[1]Объем БА (5)'!G94</f>
        <v>#REF!</v>
      </c>
      <c r="I27" s="55" t="e">
        <f>F27-'[1]Объем БА (5)'!H94</f>
        <v>#REF!</v>
      </c>
    </row>
    <row r="28" spans="1:12" ht="75" hidden="1" x14ac:dyDescent="0.25">
      <c r="A28" s="307"/>
      <c r="B28" s="308"/>
      <c r="C28" s="50" t="s">
        <v>305</v>
      </c>
      <c r="D28" s="51">
        <v>458023.541774549</v>
      </c>
      <c r="E28" s="51">
        <v>636384.17940557702</v>
      </c>
      <c r="F28" s="51">
        <v>499267.29224439501</v>
      </c>
      <c r="G28" s="55" t="e">
        <f>D28-'[1]Объем БА (5)'!F95</f>
        <v>#REF!</v>
      </c>
      <c r="H28" s="55" t="e">
        <f>E28-'[1]Объем БА (5)'!G95</f>
        <v>#REF!</v>
      </c>
      <c r="I28" s="55" t="e">
        <f>F28-'[1]Объем БА (5)'!H95</f>
        <v>#REF!</v>
      </c>
    </row>
    <row r="29" spans="1:12" ht="60" hidden="1" x14ac:dyDescent="0.25">
      <c r="A29" s="307"/>
      <c r="B29" s="308"/>
      <c r="C29" s="50" t="s">
        <v>306</v>
      </c>
      <c r="D29" s="51">
        <v>8027.19434614079</v>
      </c>
      <c r="E29" s="51">
        <v>11153.093718951999</v>
      </c>
      <c r="F29" s="51">
        <v>8750.0209486828699</v>
      </c>
      <c r="G29" s="55" t="e">
        <f>D29-'[1]Объем БА (5)'!F96</f>
        <v>#REF!</v>
      </c>
      <c r="H29" s="55" t="e">
        <f>E29-'[1]Объем БА (5)'!G96</f>
        <v>#REF!</v>
      </c>
      <c r="I29" s="55" t="e">
        <f>F29-'[1]Объем БА (5)'!H96</f>
        <v>#REF!</v>
      </c>
    </row>
    <row r="30" spans="1:12" ht="60" hidden="1" x14ac:dyDescent="0.25">
      <c r="A30" s="307"/>
      <c r="B30" s="308"/>
      <c r="C30" s="50" t="s">
        <v>307</v>
      </c>
      <c r="D30" s="51">
        <v>91796.695915049699</v>
      </c>
      <c r="E30" s="51">
        <v>127543.58602553399</v>
      </c>
      <c r="F30" s="51">
        <v>100062.733956693</v>
      </c>
      <c r="G30" s="55" t="e">
        <f>D30-'[1]Объем БА (5)'!F97</f>
        <v>#REF!</v>
      </c>
      <c r="H30" s="55" t="e">
        <f>E30-'[1]Объем БА (5)'!G97</f>
        <v>#REF!</v>
      </c>
      <c r="I30" s="55" t="e">
        <f>F30-'[1]Объем БА (5)'!H97</f>
        <v>#REF!</v>
      </c>
    </row>
    <row r="31" spans="1:12" ht="138" hidden="1" customHeight="1" x14ac:dyDescent="0.25">
      <c r="A31" s="57">
        <v>12</v>
      </c>
      <c r="B31" s="58" t="s">
        <v>287</v>
      </c>
      <c r="C31" s="59" t="s">
        <v>308</v>
      </c>
      <c r="D31" s="60">
        <v>296.37935700000003</v>
      </c>
      <c r="E31" s="60">
        <v>267.24989199999999</v>
      </c>
      <c r="F31" s="60">
        <v>274.239643</v>
      </c>
      <c r="G31" s="55" t="e">
        <f>D31-'[1]Объем БА (5)'!F120</f>
        <v>#REF!</v>
      </c>
      <c r="H31" s="55" t="e">
        <f>E31-'[1]Объем БА (5)'!G120</f>
        <v>#REF!</v>
      </c>
      <c r="I31" s="55" t="e">
        <f>F31-'[1]Объем БА (5)'!H120</f>
        <v>#REF!</v>
      </c>
      <c r="J31" s="55"/>
    </row>
    <row r="32" spans="1:12" ht="139.5" hidden="1" customHeight="1" x14ac:dyDescent="0.25">
      <c r="A32" s="57">
        <v>13</v>
      </c>
      <c r="B32" s="58" t="s">
        <v>283</v>
      </c>
      <c r="C32" s="59" t="s">
        <v>308</v>
      </c>
      <c r="D32" s="61">
        <v>394.00414000000001</v>
      </c>
      <c r="E32" s="61">
        <v>318.50274200000001</v>
      </c>
      <c r="F32" s="61">
        <v>318.50274200000001</v>
      </c>
      <c r="G32" s="55"/>
      <c r="H32" s="55"/>
      <c r="I32" s="55"/>
      <c r="J32" s="55"/>
    </row>
    <row r="33" spans="1:10" ht="101.25" hidden="1" customHeight="1" x14ac:dyDescent="0.25">
      <c r="A33" s="309">
        <v>14</v>
      </c>
      <c r="B33" s="310" t="s">
        <v>309</v>
      </c>
      <c r="C33" s="62" t="s">
        <v>310</v>
      </c>
      <c r="D33" s="61" t="e">
        <f>'[4]значения БНЗ'!AN9</f>
        <v>#REF!</v>
      </c>
      <c r="E33" s="61" t="e">
        <f>'[4]значения БНЗ'!AT9</f>
        <v>#REF!</v>
      </c>
      <c r="F33" s="61" t="e">
        <f>'[4]значения БНЗ'!AZ9</f>
        <v>#REF!</v>
      </c>
      <c r="G33" s="55"/>
      <c r="H33" s="55"/>
      <c r="I33" s="55"/>
      <c r="J33" s="55"/>
    </row>
    <row r="34" spans="1:10" ht="104.25" hidden="1" customHeight="1" x14ac:dyDescent="0.25">
      <c r="A34" s="309"/>
      <c r="B34" s="310"/>
      <c r="C34" s="62" t="s">
        <v>311</v>
      </c>
      <c r="D34" s="61" t="e">
        <f>'[4]значения БНЗ'!AN10</f>
        <v>#REF!</v>
      </c>
      <c r="E34" s="61" t="e">
        <f>'[4]значения БНЗ'!AT10</f>
        <v>#REF!</v>
      </c>
      <c r="F34" s="61" t="e">
        <f>'[4]значения БНЗ'!AZ10</f>
        <v>#REF!</v>
      </c>
      <c r="G34" s="55"/>
      <c r="H34" s="55"/>
      <c r="I34" s="55"/>
      <c r="J34" s="55"/>
    </row>
    <row r="35" spans="1:10" ht="119.25" hidden="1" customHeight="1" x14ac:dyDescent="0.25">
      <c r="A35" s="309"/>
      <c r="B35" s="310"/>
      <c r="C35" s="62" t="s">
        <v>312</v>
      </c>
      <c r="D35" s="61" t="e">
        <f>'[4]значения БНЗ'!AN12</f>
        <v>#REF!</v>
      </c>
      <c r="E35" s="61" t="e">
        <f>'[4]значения БНЗ'!AT12</f>
        <v>#REF!</v>
      </c>
      <c r="F35" s="61" t="e">
        <f>'[4]значения БНЗ'!AZ12</f>
        <v>#REF!</v>
      </c>
      <c r="G35" s="55"/>
      <c r="H35" s="55"/>
      <c r="I35" s="55"/>
      <c r="J35" s="55"/>
    </row>
    <row r="36" spans="1:10" ht="77.25" hidden="1" customHeight="1" x14ac:dyDescent="0.25">
      <c r="A36" s="309"/>
      <c r="B36" s="310"/>
      <c r="C36" s="62" t="s">
        <v>313</v>
      </c>
      <c r="D36" s="61" t="e">
        <f>'[4]значения БНЗ'!AN11</f>
        <v>#REF!</v>
      </c>
      <c r="E36" s="61" t="e">
        <f>'[4]значения БНЗ'!AT11</f>
        <v>#REF!</v>
      </c>
      <c r="F36" s="61" t="e">
        <f>'[4]значения БНЗ'!AZ11</f>
        <v>#REF!</v>
      </c>
      <c r="G36" s="55"/>
      <c r="H36" s="55"/>
      <c r="I36" s="55"/>
      <c r="J36" s="55"/>
    </row>
    <row r="37" spans="1:10" ht="135" customHeight="1" x14ac:dyDescent="0.25">
      <c r="A37" s="307">
        <v>8</v>
      </c>
      <c r="B37" s="308" t="s">
        <v>287</v>
      </c>
      <c r="C37" s="50" t="s">
        <v>314</v>
      </c>
      <c r="D37" s="51">
        <v>368.44637603117098</v>
      </c>
      <c r="E37" s="51">
        <v>381.01356794953699</v>
      </c>
      <c r="F37" s="51">
        <v>325.00026190803197</v>
      </c>
    </row>
    <row r="38" spans="1:10" ht="30" x14ac:dyDescent="0.25">
      <c r="A38" s="307"/>
      <c r="B38" s="308"/>
      <c r="C38" s="50" t="s">
        <v>297</v>
      </c>
      <c r="D38" s="51">
        <v>46886.743123902997</v>
      </c>
      <c r="E38" s="51">
        <v>48485.9845267153</v>
      </c>
      <c r="F38" s="51">
        <v>41357.996133456101</v>
      </c>
    </row>
    <row r="39" spans="1:10" ht="30" x14ac:dyDescent="0.25">
      <c r="A39" s="307"/>
      <c r="B39" s="308"/>
      <c r="C39" s="50" t="s">
        <v>315</v>
      </c>
      <c r="D39" s="51">
        <v>1169.3582620960201</v>
      </c>
      <c r="E39" s="51">
        <v>1209.2434412078001</v>
      </c>
      <c r="F39" s="51">
        <v>1031.47097154072</v>
      </c>
    </row>
    <row r="40" spans="1:10" ht="45" x14ac:dyDescent="0.25">
      <c r="A40" s="307"/>
      <c r="B40" s="308"/>
      <c r="C40" s="50" t="s">
        <v>316</v>
      </c>
      <c r="D40" s="51">
        <v>22459.5128775954</v>
      </c>
      <c r="E40" s="51">
        <v>23225.575531721901</v>
      </c>
      <c r="F40" s="51">
        <v>19811.153107739501</v>
      </c>
    </row>
    <row r="41" spans="1:10" ht="45" hidden="1" x14ac:dyDescent="0.25">
      <c r="A41" s="52">
        <v>9</v>
      </c>
      <c r="B41" s="54" t="s">
        <v>288</v>
      </c>
      <c r="C41" s="50" t="s">
        <v>316</v>
      </c>
      <c r="D41" s="51">
        <v>31189.370955082501</v>
      </c>
      <c r="E41" s="51">
        <v>33799.361358208997</v>
      </c>
      <c r="F41" s="51">
        <v>34159.762289706101</v>
      </c>
    </row>
    <row r="42" spans="1:10" ht="135" hidden="1" customHeight="1" x14ac:dyDescent="0.25">
      <c r="A42" s="311">
        <v>10</v>
      </c>
      <c r="B42" s="312" t="s">
        <v>283</v>
      </c>
      <c r="C42" s="64" t="s">
        <v>308</v>
      </c>
      <c r="D42" s="65">
        <v>9335.1143685875795</v>
      </c>
      <c r="E42" s="65">
        <v>9021.4760393695997</v>
      </c>
      <c r="F42" s="65">
        <v>7146.6691253828603</v>
      </c>
    </row>
    <row r="43" spans="1:10" ht="45" hidden="1" x14ac:dyDescent="0.25">
      <c r="A43" s="311"/>
      <c r="B43" s="312"/>
      <c r="C43" s="50" t="s">
        <v>316</v>
      </c>
      <c r="D43" s="51">
        <v>35260.907274872203</v>
      </c>
      <c r="E43" s="51">
        <v>34076.222052202102</v>
      </c>
      <c r="F43" s="51">
        <v>26994.6384590942</v>
      </c>
    </row>
    <row r="44" spans="1:10" ht="45" hidden="1" x14ac:dyDescent="0.25">
      <c r="A44" s="311"/>
      <c r="B44" s="312"/>
      <c r="C44" s="50" t="s">
        <v>317</v>
      </c>
      <c r="D44" s="51">
        <v>158.29091139994699</v>
      </c>
      <c r="E44" s="51">
        <v>152.97270157180299</v>
      </c>
      <c r="F44" s="51">
        <v>121.182529175792</v>
      </c>
    </row>
    <row r="45" spans="1:10" ht="45" hidden="1" x14ac:dyDescent="0.25">
      <c r="A45" s="52">
        <v>11</v>
      </c>
      <c r="B45" s="50" t="s">
        <v>285</v>
      </c>
      <c r="C45" s="50" t="s">
        <v>316</v>
      </c>
      <c r="D45" s="51">
        <v>40920.653985668701</v>
      </c>
      <c r="E45" s="51">
        <v>43865.323866688603</v>
      </c>
      <c r="F45" s="51">
        <v>35311.841198026501</v>
      </c>
    </row>
    <row r="46" spans="1:10" ht="135" hidden="1" customHeight="1" x14ac:dyDescent="0.25">
      <c r="A46" s="307">
        <v>12</v>
      </c>
      <c r="B46" s="308" t="s">
        <v>279</v>
      </c>
      <c r="C46" s="50" t="s">
        <v>295</v>
      </c>
      <c r="D46" s="51">
        <v>303.61712363125002</v>
      </c>
      <c r="E46" s="51">
        <v>291.20565630727998</v>
      </c>
      <c r="F46" s="51">
        <v>236.44836995351</v>
      </c>
    </row>
    <row r="47" spans="1:10" ht="30" hidden="1" x14ac:dyDescent="0.25">
      <c r="A47" s="307"/>
      <c r="B47" s="308"/>
      <c r="C47" s="50" t="s">
        <v>296</v>
      </c>
      <c r="D47" s="51">
        <v>38722.8608446625</v>
      </c>
      <c r="E47" s="51">
        <v>37139.921396728503</v>
      </c>
      <c r="F47" s="51">
        <v>30156.261337147698</v>
      </c>
    </row>
    <row r="48" spans="1:10" ht="30" hidden="1" x14ac:dyDescent="0.25">
      <c r="A48" s="307"/>
      <c r="B48" s="308"/>
      <c r="C48" s="50" t="s">
        <v>297</v>
      </c>
      <c r="D48" s="51">
        <v>140841.84933567501</v>
      </c>
      <c r="E48" s="51">
        <v>135084.42040686301</v>
      </c>
      <c r="F48" s="51">
        <v>109683.62159014501</v>
      </c>
    </row>
    <row r="49" spans="1:6" ht="30" hidden="1" customHeight="1" x14ac:dyDescent="0.25">
      <c r="A49" s="307">
        <v>13</v>
      </c>
      <c r="B49" s="308" t="s">
        <v>292</v>
      </c>
      <c r="C49" s="50" t="s">
        <v>296</v>
      </c>
      <c r="D49" s="51">
        <v>48450.696174700999</v>
      </c>
      <c r="E49" s="51">
        <v>48450.696174700999</v>
      </c>
      <c r="F49" s="51">
        <v>39155.720335872596</v>
      </c>
    </row>
    <row r="50" spans="1:6" ht="30" hidden="1" x14ac:dyDescent="0.25">
      <c r="A50" s="307"/>
      <c r="B50" s="308"/>
      <c r="C50" s="50" t="s">
        <v>297</v>
      </c>
      <c r="D50" s="51">
        <v>176223.69582195801</v>
      </c>
      <c r="E50" s="51">
        <v>176223.69582195801</v>
      </c>
      <c r="F50" s="51">
        <v>142416.23536797499</v>
      </c>
    </row>
    <row r="51" spans="1:6" ht="105" hidden="1" customHeight="1" x14ac:dyDescent="0.25">
      <c r="A51" s="307">
        <v>14</v>
      </c>
      <c r="B51" s="308" t="s">
        <v>318</v>
      </c>
      <c r="C51" s="50" t="s">
        <v>319</v>
      </c>
      <c r="D51" s="51">
        <v>93572.289156626503</v>
      </c>
      <c r="E51" s="51">
        <v>90814.457831325301</v>
      </c>
      <c r="F51" s="51">
        <v>73609.638554216901</v>
      </c>
    </row>
    <row r="52" spans="1:6" ht="105" hidden="1" x14ac:dyDescent="0.25">
      <c r="A52" s="307"/>
      <c r="B52" s="308"/>
      <c r="C52" s="50" t="s">
        <v>320</v>
      </c>
      <c r="D52" s="51">
        <v>93572.289156626503</v>
      </c>
      <c r="E52" s="51">
        <v>90814.457831325301</v>
      </c>
      <c r="F52" s="51">
        <v>73609.638554216901</v>
      </c>
    </row>
    <row r="53" spans="1:6" ht="135" hidden="1" x14ac:dyDescent="0.25">
      <c r="A53" s="307"/>
      <c r="B53" s="308"/>
      <c r="C53" s="50" t="s">
        <v>321</v>
      </c>
      <c r="D53" s="51">
        <v>93572.289156626503</v>
      </c>
      <c r="E53" s="51">
        <v>90814.457831325301</v>
      </c>
      <c r="F53" s="51">
        <v>73609.638554216901</v>
      </c>
    </row>
    <row r="54" spans="1:6" ht="90" hidden="1" x14ac:dyDescent="0.25">
      <c r="A54" s="307"/>
      <c r="B54" s="308"/>
      <c r="C54" s="50" t="s">
        <v>313</v>
      </c>
      <c r="D54" s="51">
        <v>93572.289156626503</v>
      </c>
      <c r="E54" s="51">
        <v>90814.457831325301</v>
      </c>
      <c r="F54" s="51">
        <v>73609.638554216901</v>
      </c>
    </row>
    <row r="55" spans="1:6" ht="30" hidden="1" customHeight="1" x14ac:dyDescent="0.25">
      <c r="A55" s="313">
        <v>15</v>
      </c>
      <c r="B55" s="314" t="s">
        <v>289</v>
      </c>
      <c r="C55" s="67" t="s">
        <v>322</v>
      </c>
      <c r="D55" s="68">
        <v>146266.072204089</v>
      </c>
      <c r="E55" s="68">
        <v>135166.31822766899</v>
      </c>
      <c r="F55" s="68">
        <v>90606.520454321406</v>
      </c>
    </row>
    <row r="56" spans="1:6" ht="75" hidden="1" x14ac:dyDescent="0.25">
      <c r="A56" s="313"/>
      <c r="B56" s="314"/>
      <c r="C56" s="69" t="s">
        <v>323</v>
      </c>
      <c r="D56" s="68">
        <v>32795.023596772997</v>
      </c>
      <c r="E56" s="68">
        <v>31534.927606864501</v>
      </c>
      <c r="F56" s="68">
        <v>21138.920558775801</v>
      </c>
    </row>
    <row r="57" spans="1:6" ht="45" customHeight="1" x14ac:dyDescent="0.25">
      <c r="A57" s="315">
        <v>9</v>
      </c>
      <c r="B57" s="316" t="s">
        <v>324</v>
      </c>
      <c r="C57" s="50" t="s">
        <v>325</v>
      </c>
      <c r="D57" s="51">
        <v>18158.062459301898</v>
      </c>
      <c r="E57" s="51">
        <v>16528.202710905702</v>
      </c>
      <c r="F57" s="51">
        <v>13199.4891917271</v>
      </c>
    </row>
    <row r="58" spans="1:6" ht="60" x14ac:dyDescent="0.25">
      <c r="A58" s="315"/>
      <c r="B58" s="316"/>
      <c r="C58" s="50" t="s">
        <v>326</v>
      </c>
      <c r="D58" s="51">
        <v>280.16691562176999</v>
      </c>
      <c r="E58" s="51">
        <v>255.01925575289999</v>
      </c>
      <c r="F58" s="51">
        <v>203.65940380024799</v>
      </c>
    </row>
    <row r="59" spans="1:6" ht="30" x14ac:dyDescent="0.25">
      <c r="A59" s="315"/>
      <c r="B59" s="316"/>
      <c r="C59" s="50" t="s">
        <v>327</v>
      </c>
      <c r="D59" s="51">
        <v>18708.1036495687</v>
      </c>
      <c r="E59" s="51">
        <v>17028.872444389399</v>
      </c>
      <c r="F59" s="51">
        <v>13599.3260555007</v>
      </c>
    </row>
    <row r="60" spans="1:6" ht="45" x14ac:dyDescent="0.25">
      <c r="A60" s="315"/>
      <c r="B60" s="316"/>
      <c r="C60" s="50" t="s">
        <v>328</v>
      </c>
      <c r="D60" s="51">
        <v>53787.518294278001</v>
      </c>
      <c r="E60" s="51">
        <v>48959.574165852799</v>
      </c>
      <c r="F60" s="51">
        <v>39099.312934208501</v>
      </c>
    </row>
    <row r="61" spans="1:6" ht="30" x14ac:dyDescent="0.25">
      <c r="A61" s="315"/>
      <c r="B61" s="316"/>
      <c r="C61" s="50" t="s">
        <v>329</v>
      </c>
      <c r="D61" s="51">
        <v>20622.874085118299</v>
      </c>
      <c r="E61" s="51">
        <v>18771.773922702199</v>
      </c>
      <c r="F61" s="51">
        <v>14991.2141892332</v>
      </c>
    </row>
    <row r="62" spans="1:6" ht="45" x14ac:dyDescent="0.25">
      <c r="A62" s="315"/>
      <c r="B62" s="316"/>
      <c r="C62" s="50" t="s">
        <v>330</v>
      </c>
      <c r="D62" s="51">
        <v>76662.060113225103</v>
      </c>
      <c r="E62" s="51">
        <v>69780.907110930901</v>
      </c>
      <c r="F62" s="51">
        <v>55727.313205803097</v>
      </c>
    </row>
    <row r="63" spans="1:6" ht="30" x14ac:dyDescent="0.25">
      <c r="A63" s="315"/>
      <c r="B63" s="316"/>
      <c r="C63" s="50" t="s">
        <v>331</v>
      </c>
      <c r="D63" s="51">
        <v>64031.116173797403</v>
      </c>
      <c r="E63" s="51">
        <v>58283.711177782097</v>
      </c>
      <c r="F63" s="51">
        <v>46545.606270745098</v>
      </c>
    </row>
    <row r="64" spans="1:6" ht="45" x14ac:dyDescent="0.25">
      <c r="A64" s="315"/>
      <c r="B64" s="316"/>
      <c r="C64" s="50" t="s">
        <v>332</v>
      </c>
      <c r="D64" s="51">
        <v>36705.306908508799</v>
      </c>
      <c r="E64" s="51">
        <v>33410.654606436801</v>
      </c>
      <c r="F64" s="51">
        <v>26681.883207737101</v>
      </c>
    </row>
    <row r="65" spans="1:6" ht="60" x14ac:dyDescent="0.25">
      <c r="A65" s="315"/>
      <c r="B65" s="316"/>
      <c r="C65" s="50" t="s">
        <v>333</v>
      </c>
      <c r="D65" s="51">
        <v>495419.525350374</v>
      </c>
      <c r="E65" s="51">
        <v>450950.88533176598</v>
      </c>
      <c r="F65" s="51">
        <v>360131.19157892099</v>
      </c>
    </row>
    <row r="66" spans="1:6" ht="30" x14ac:dyDescent="0.25">
      <c r="A66" s="315"/>
      <c r="B66" s="316"/>
      <c r="C66" s="50" t="s">
        <v>322</v>
      </c>
      <c r="D66" s="51">
        <v>323535.17368617799</v>
      </c>
      <c r="E66" s="51">
        <v>294494.79793224798</v>
      </c>
      <c r="F66" s="51">
        <v>235184.730627832</v>
      </c>
    </row>
    <row r="67" spans="1:6" ht="45" x14ac:dyDescent="0.25">
      <c r="A67" s="315"/>
      <c r="B67" s="316"/>
      <c r="C67" s="50" t="s">
        <v>334</v>
      </c>
      <c r="D67" s="51">
        <v>648.08312668872099</v>
      </c>
      <c r="E67" s="51">
        <v>589.91146855216903</v>
      </c>
      <c r="F67" s="51">
        <v>471.10567249350601</v>
      </c>
    </row>
    <row r="68" spans="1:6" ht="45" x14ac:dyDescent="0.25">
      <c r="A68" s="315"/>
      <c r="B68" s="316"/>
      <c r="C68" s="50" t="s">
        <v>335</v>
      </c>
      <c r="D68" s="51">
        <v>1039.2442080564799</v>
      </c>
      <c r="E68" s="51">
        <v>945.96210225573805</v>
      </c>
      <c r="F68" s="51">
        <v>755.44914125898003</v>
      </c>
    </row>
    <row r="69" spans="1:6" ht="60" x14ac:dyDescent="0.25">
      <c r="A69" s="315"/>
      <c r="B69" s="316"/>
      <c r="C69" s="50" t="s">
        <v>336</v>
      </c>
      <c r="D69" s="51">
        <v>1181.60793976389</v>
      </c>
      <c r="E69" s="51">
        <v>1075.5473276406001</v>
      </c>
      <c r="F69" s="51">
        <v>858.93642368118901</v>
      </c>
    </row>
    <row r="70" spans="1:6" ht="60" x14ac:dyDescent="0.25">
      <c r="A70" s="315"/>
      <c r="B70" s="316"/>
      <c r="C70" s="50" t="s">
        <v>337</v>
      </c>
      <c r="D70" s="51">
        <v>19563.823899137798</v>
      </c>
      <c r="E70" s="51">
        <v>17807.7836184425</v>
      </c>
      <c r="F70" s="51">
        <v>14221.367653311299</v>
      </c>
    </row>
  </sheetData>
  <mergeCells count="29">
    <mergeCell ref="A51:A54"/>
    <mergeCell ref="B51:B54"/>
    <mergeCell ref="A55:A56"/>
    <mergeCell ref="B55:B56"/>
    <mergeCell ref="A57:A70"/>
    <mergeCell ref="B57:B70"/>
    <mergeCell ref="A42:A44"/>
    <mergeCell ref="B42:B44"/>
    <mergeCell ref="A46:A48"/>
    <mergeCell ref="B46:B48"/>
    <mergeCell ref="A49:A50"/>
    <mergeCell ref="B49:B50"/>
    <mergeCell ref="A25:A30"/>
    <mergeCell ref="B25:B30"/>
    <mergeCell ref="A33:A36"/>
    <mergeCell ref="B33:B36"/>
    <mergeCell ref="A37:A40"/>
    <mergeCell ref="B37:B40"/>
    <mergeCell ref="A10:A13"/>
    <mergeCell ref="B10:B13"/>
    <mergeCell ref="A19:A20"/>
    <mergeCell ref="B19:B20"/>
    <mergeCell ref="A21:A24"/>
    <mergeCell ref="B21:B24"/>
    <mergeCell ref="A6:F6"/>
    <mergeCell ref="A7:A8"/>
    <mergeCell ref="B7:B8"/>
    <mergeCell ref="C7:C8"/>
    <mergeCell ref="D7:F7"/>
  </mergeCells>
  <pageMargins left="0.70833333333333304" right="0.70833333333333304" top="0.74861111111111101" bottom="0.35416666666666702" header="0.31527777777777799" footer="0.511811023622047"/>
  <pageSetup paperSize="9" scale="77" fitToHeight="0" orientation="landscape" horizontalDpi="300" verticalDpi="300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A933"/>
    <pageSetUpPr fitToPage="1"/>
  </sheetPr>
  <dimension ref="A1:AF36"/>
  <sheetViews>
    <sheetView tabSelected="1" view="pageBreakPreview" zoomScale="70" zoomScaleNormal="68" zoomScalePageLayoutView="70" workbookViewId="0">
      <pane xSplit="4" topLeftCell="E1" activePane="topRight" state="frozen"/>
      <selection activeCell="A298" sqref="A298"/>
      <selection pane="topRight" activeCell="C37" sqref="A37:XFD215"/>
    </sheetView>
  </sheetViews>
  <sheetFormatPr defaultColWidth="9.140625" defaultRowHeight="15" x14ac:dyDescent="0.25"/>
  <cols>
    <col min="1" max="1" width="8.5703125" style="1" customWidth="1"/>
    <col min="2" max="2" width="21.140625" style="1" customWidth="1"/>
    <col min="3" max="4" width="32.5703125" style="1" customWidth="1"/>
    <col min="5" max="7" width="22.5703125" style="1" customWidth="1"/>
    <col min="8" max="8" width="22.7109375" style="55" customWidth="1"/>
    <col min="9" max="9" width="21.140625" style="55" customWidth="1"/>
    <col min="10" max="10" width="21.7109375" style="55" customWidth="1"/>
    <col min="11" max="11" width="18.28515625" style="70" customWidth="1"/>
    <col min="12" max="12" width="18.85546875" style="70" customWidth="1"/>
    <col min="13" max="13" width="20.7109375" style="70" customWidth="1"/>
    <col min="14" max="16" width="22.140625" style="1" customWidth="1"/>
    <col min="17" max="18" width="22.140625" style="3" hidden="1" customWidth="1"/>
    <col min="19" max="19" width="16.7109375" style="1" hidden="1" customWidth="1"/>
    <col min="20" max="23" width="16.7109375" style="1" customWidth="1"/>
    <col min="24" max="25" width="13.7109375" style="1" customWidth="1"/>
    <col min="26" max="26" width="15.85546875" style="1" customWidth="1"/>
    <col min="27" max="16384" width="9.140625" style="1"/>
  </cols>
  <sheetData>
    <row r="1" spans="1:32" ht="18" customHeight="1" x14ac:dyDescent="0.25">
      <c r="A1" s="34"/>
      <c r="H1" s="77"/>
      <c r="I1" s="77"/>
      <c r="J1" s="77"/>
      <c r="N1" s="35" t="s">
        <v>0</v>
      </c>
    </row>
    <row r="2" spans="1:32" ht="18" customHeight="1" x14ac:dyDescent="0.25">
      <c r="A2" s="34"/>
      <c r="H2" s="77"/>
      <c r="I2" s="77"/>
      <c r="J2" s="77"/>
      <c r="N2" s="35" t="s">
        <v>1</v>
      </c>
    </row>
    <row r="3" spans="1:32" ht="18" customHeight="1" x14ac:dyDescent="0.25">
      <c r="A3" s="34"/>
      <c r="B3" s="11"/>
      <c r="N3" s="35" t="s">
        <v>2</v>
      </c>
      <c r="P3" s="36" t="s">
        <v>272</v>
      </c>
      <c r="Q3" s="78"/>
      <c r="R3" s="78"/>
    </row>
    <row r="4" spans="1:32" ht="18" customHeight="1" x14ac:dyDescent="0.25">
      <c r="A4" s="34"/>
      <c r="B4" s="38"/>
      <c r="H4" s="79"/>
      <c r="N4" s="37" t="s">
        <v>4</v>
      </c>
    </row>
    <row r="5" spans="1:32" ht="18" customHeight="1" x14ac:dyDescent="0.25">
      <c r="A5" s="34"/>
      <c r="C5" s="2"/>
      <c r="D5" s="2"/>
      <c r="E5" s="2"/>
      <c r="F5" s="2"/>
      <c r="G5" s="2"/>
      <c r="N5" s="39" t="s">
        <v>273</v>
      </c>
    </row>
    <row r="6" spans="1:32" ht="18" customHeight="1" x14ac:dyDescent="0.25">
      <c r="A6" s="34"/>
      <c r="C6" s="2"/>
      <c r="D6" s="2"/>
      <c r="E6" s="2"/>
      <c r="F6" s="2"/>
      <c r="G6" s="2"/>
      <c r="N6" s="39"/>
    </row>
    <row r="7" spans="1:32" ht="42.75" customHeight="1" x14ac:dyDescent="0.25">
      <c r="A7" s="297" t="s">
        <v>413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19"/>
      <c r="R7" s="19"/>
    </row>
    <row r="8" spans="1:32" ht="54" customHeight="1" x14ac:dyDescent="0.25">
      <c r="A8" s="298" t="s">
        <v>7</v>
      </c>
      <c r="B8" s="298" t="s">
        <v>274</v>
      </c>
      <c r="C8" s="298" t="s">
        <v>293</v>
      </c>
      <c r="D8" s="298" t="s">
        <v>10</v>
      </c>
      <c r="E8" s="317" t="s">
        <v>341</v>
      </c>
      <c r="F8" s="317"/>
      <c r="G8" s="317"/>
      <c r="H8" s="319" t="s">
        <v>414</v>
      </c>
      <c r="I8" s="319"/>
      <c r="J8" s="319"/>
      <c r="K8" s="320" t="s">
        <v>342</v>
      </c>
      <c r="L8" s="320"/>
      <c r="M8" s="320"/>
      <c r="N8" s="298" t="s">
        <v>343</v>
      </c>
      <c r="O8" s="298"/>
      <c r="P8" s="298"/>
      <c r="Q8" s="80"/>
      <c r="R8" s="80"/>
    </row>
    <row r="9" spans="1:32" ht="108" customHeight="1" x14ac:dyDescent="0.25">
      <c r="A9" s="298"/>
      <c r="B9" s="298"/>
      <c r="C9" s="298"/>
      <c r="D9" s="298"/>
      <c r="E9" s="42" t="s">
        <v>275</v>
      </c>
      <c r="F9" s="42" t="s">
        <v>276</v>
      </c>
      <c r="G9" s="42" t="s">
        <v>277</v>
      </c>
      <c r="H9" s="42" t="s">
        <v>275</v>
      </c>
      <c r="I9" s="42" t="s">
        <v>276</v>
      </c>
      <c r="J9" s="42" t="s">
        <v>277</v>
      </c>
      <c r="K9" s="42" t="s">
        <v>275</v>
      </c>
      <c r="L9" s="42" t="s">
        <v>276</v>
      </c>
      <c r="M9" s="42" t="s">
        <v>277</v>
      </c>
      <c r="N9" s="42" t="s">
        <v>275</v>
      </c>
      <c r="O9" s="42" t="s">
        <v>276</v>
      </c>
      <c r="P9" s="42" t="s">
        <v>277</v>
      </c>
      <c r="Q9" s="81"/>
      <c r="R9" s="81"/>
    </row>
    <row r="10" spans="1:32" ht="15.75" x14ac:dyDescent="0.25">
      <c r="A10" s="43">
        <v>1</v>
      </c>
      <c r="B10" s="40">
        <v>2</v>
      </c>
      <c r="C10" s="40">
        <v>3</v>
      </c>
      <c r="D10" s="40" t="s">
        <v>415</v>
      </c>
      <c r="E10" s="40">
        <v>4</v>
      </c>
      <c r="F10" s="40"/>
      <c r="G10" s="40"/>
      <c r="H10" s="43">
        <v>5</v>
      </c>
      <c r="I10" s="43">
        <v>6</v>
      </c>
      <c r="J10" s="43">
        <v>7</v>
      </c>
      <c r="K10" s="43">
        <v>8</v>
      </c>
      <c r="L10" s="43">
        <v>9</v>
      </c>
      <c r="M10" s="43">
        <v>10</v>
      </c>
      <c r="N10" s="40">
        <v>11</v>
      </c>
      <c r="O10" s="40">
        <v>12</v>
      </c>
      <c r="P10" s="40">
        <v>13</v>
      </c>
      <c r="Q10" s="81"/>
      <c r="R10" s="8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ht="78.75" customHeight="1" x14ac:dyDescent="0.25">
      <c r="A11" s="321">
        <v>19</v>
      </c>
      <c r="B11" s="324" t="s">
        <v>289</v>
      </c>
      <c r="C11" s="24" t="s">
        <v>411</v>
      </c>
      <c r="D11" s="24" t="s">
        <v>226</v>
      </c>
      <c r="E11" s="96"/>
      <c r="F11" s="96"/>
      <c r="G11" s="96"/>
      <c r="H11" s="74">
        <v>24729.990714178301</v>
      </c>
      <c r="I11" s="74">
        <v>25777.848409748902</v>
      </c>
      <c r="J11" s="74">
        <v>17279.7571157649</v>
      </c>
      <c r="K11" s="94">
        <v>132</v>
      </c>
      <c r="L11" s="94">
        <v>120</v>
      </c>
      <c r="M11" s="94">
        <v>120</v>
      </c>
      <c r="N11" s="27">
        <f>ROUND(H11*K11,2)-0.01</f>
        <v>3264358.7600000002</v>
      </c>
      <c r="O11" s="27">
        <f t="shared" ref="O11:O35" si="0">I11*L11</f>
        <v>3093341.809169868</v>
      </c>
      <c r="P11" s="27">
        <f t="shared" ref="P11:P35" si="1">J11*M11</f>
        <v>2073570.8538917881</v>
      </c>
      <c r="T11" s="95"/>
      <c r="U11" s="95"/>
    </row>
    <row r="12" spans="1:32" ht="85.35" customHeight="1" x14ac:dyDescent="0.25">
      <c r="A12" s="322"/>
      <c r="B12" s="325"/>
      <c r="C12" s="24" t="s">
        <v>227</v>
      </c>
      <c r="D12" s="24" t="s">
        <v>228</v>
      </c>
      <c r="E12" s="96"/>
      <c r="F12" s="96"/>
      <c r="G12" s="96"/>
      <c r="H12" s="74">
        <v>116555.64046555699</v>
      </c>
      <c r="I12" s="74">
        <v>97826.602676497598</v>
      </c>
      <c r="J12" s="74">
        <v>65576.455677775506</v>
      </c>
      <c r="K12" s="94">
        <v>62</v>
      </c>
      <c r="L12" s="94">
        <v>70</v>
      </c>
      <c r="M12" s="94">
        <v>70</v>
      </c>
      <c r="N12" s="27">
        <f t="shared" ref="N12:N35" si="2">ROUND(H12*K12,2)</f>
        <v>7226449.71</v>
      </c>
      <c r="O12" s="27">
        <f t="shared" si="0"/>
        <v>6847862.187354832</v>
      </c>
      <c r="P12" s="27">
        <f t="shared" si="1"/>
        <v>4590351.8974442855</v>
      </c>
      <c r="T12" s="95"/>
      <c r="U12" s="95"/>
    </row>
    <row r="13" spans="1:32" ht="82.15" customHeight="1" x14ac:dyDescent="0.25">
      <c r="A13" s="322"/>
      <c r="B13" s="325"/>
      <c r="C13" s="24" t="s">
        <v>229</v>
      </c>
      <c r="D13" s="24" t="s">
        <v>230</v>
      </c>
      <c r="E13" s="96"/>
      <c r="F13" s="96"/>
      <c r="G13" s="96"/>
      <c r="H13" s="74">
        <v>992318.19956045598</v>
      </c>
      <c r="I13" s="74">
        <v>940331.49753446295</v>
      </c>
      <c r="J13" s="74">
        <v>630335.76842487499</v>
      </c>
      <c r="K13" s="94">
        <v>1</v>
      </c>
      <c r="L13" s="94">
        <v>1</v>
      </c>
      <c r="M13" s="94">
        <v>1</v>
      </c>
      <c r="N13" s="27">
        <f t="shared" si="2"/>
        <v>992318.2</v>
      </c>
      <c r="O13" s="27">
        <f t="shared" si="0"/>
        <v>940331.49753446295</v>
      </c>
      <c r="P13" s="27">
        <f t="shared" si="1"/>
        <v>630335.76842487499</v>
      </c>
      <c r="T13" s="95"/>
      <c r="U13" s="95"/>
    </row>
    <row r="14" spans="1:32" ht="69.2" customHeight="1" x14ac:dyDescent="0.25">
      <c r="A14" s="322"/>
      <c r="B14" s="325"/>
      <c r="C14" s="24" t="s">
        <v>418</v>
      </c>
      <c r="D14" s="24" t="s">
        <v>232</v>
      </c>
      <c r="E14" s="96"/>
      <c r="F14" s="96"/>
      <c r="G14" s="96"/>
      <c r="H14" s="74">
        <v>33957.9793324372</v>
      </c>
      <c r="I14" s="74">
        <v>35933.160643345997</v>
      </c>
      <c r="J14" s="74">
        <v>24087.203805727899</v>
      </c>
      <c r="K14" s="94">
        <v>67</v>
      </c>
      <c r="L14" s="94">
        <v>60</v>
      </c>
      <c r="M14" s="94">
        <v>60</v>
      </c>
      <c r="N14" s="27">
        <f t="shared" si="2"/>
        <v>2275184.62</v>
      </c>
      <c r="O14" s="27">
        <f t="shared" si="0"/>
        <v>2155989.6386007597</v>
      </c>
      <c r="P14" s="27">
        <f t="shared" si="1"/>
        <v>1445232.228343674</v>
      </c>
      <c r="T14" s="95"/>
      <c r="U14" s="95"/>
    </row>
    <row r="15" spans="1:32" ht="79.900000000000006" customHeight="1" x14ac:dyDescent="0.25">
      <c r="A15" s="322"/>
      <c r="B15" s="325"/>
      <c r="C15" s="24" t="s">
        <v>233</v>
      </c>
      <c r="D15" s="24" t="s">
        <v>234</v>
      </c>
      <c r="E15" s="96"/>
      <c r="F15" s="96"/>
      <c r="G15" s="96"/>
      <c r="H15" s="74">
        <v>88319.329404297401</v>
      </c>
      <c r="I15" s="74">
        <v>74562.280133010805</v>
      </c>
      <c r="J15" s="74">
        <v>49981.599325752301</v>
      </c>
      <c r="K15" s="94">
        <v>49</v>
      </c>
      <c r="L15" s="94">
        <v>55</v>
      </c>
      <c r="M15" s="94">
        <v>55</v>
      </c>
      <c r="N15" s="27">
        <f t="shared" si="2"/>
        <v>4327647.1399999997</v>
      </c>
      <c r="O15" s="27">
        <f t="shared" si="0"/>
        <v>4100925.4073155941</v>
      </c>
      <c r="P15" s="27">
        <f t="shared" si="1"/>
        <v>2748987.9629163765</v>
      </c>
      <c r="T15" s="95"/>
      <c r="U15" s="95"/>
    </row>
    <row r="16" spans="1:32" ht="68.25" customHeight="1" x14ac:dyDescent="0.25">
      <c r="A16" s="322"/>
      <c r="B16" s="325"/>
      <c r="C16" s="24" t="s">
        <v>419</v>
      </c>
      <c r="D16" s="24" t="s">
        <v>236</v>
      </c>
      <c r="E16" s="96"/>
      <c r="F16" s="96"/>
      <c r="G16" s="96"/>
      <c r="H16" s="74">
        <v>67859.387241090706</v>
      </c>
      <c r="I16" s="74">
        <v>229658.185587368</v>
      </c>
      <c r="J16" s="74">
        <v>153947.59110679501</v>
      </c>
      <c r="K16" s="94">
        <v>50</v>
      </c>
      <c r="L16" s="94">
        <v>14</v>
      </c>
      <c r="M16" s="94">
        <v>14</v>
      </c>
      <c r="N16" s="27">
        <f t="shared" si="2"/>
        <v>3392969.36</v>
      </c>
      <c r="O16" s="27">
        <f t="shared" si="0"/>
        <v>3215214.5982231521</v>
      </c>
      <c r="P16" s="27">
        <f t="shared" si="1"/>
        <v>2155266.2754951301</v>
      </c>
      <c r="T16" s="95"/>
      <c r="U16" s="95"/>
    </row>
    <row r="17" spans="1:21" ht="82.15" customHeight="1" x14ac:dyDescent="0.25">
      <c r="A17" s="322"/>
      <c r="B17" s="325"/>
      <c r="C17" s="24" t="s">
        <v>237</v>
      </c>
      <c r="D17" s="24" t="s">
        <v>238</v>
      </c>
      <c r="E17" s="96"/>
      <c r="F17" s="96"/>
      <c r="G17" s="96"/>
      <c r="H17" s="74">
        <v>111300.108783405</v>
      </c>
      <c r="I17" s="74">
        <v>68486.487823203497</v>
      </c>
      <c r="J17" s="74">
        <v>45908.791784545901</v>
      </c>
      <c r="K17" s="94">
        <v>50</v>
      </c>
      <c r="L17" s="94">
        <v>77</v>
      </c>
      <c r="M17" s="94">
        <v>77</v>
      </c>
      <c r="N17" s="27">
        <f t="shared" si="2"/>
        <v>5565005.4400000004</v>
      </c>
      <c r="O17" s="27">
        <f t="shared" si="0"/>
        <v>5273459.5623866692</v>
      </c>
      <c r="P17" s="27">
        <f t="shared" si="1"/>
        <v>3534976.9674100345</v>
      </c>
      <c r="T17" s="95"/>
      <c r="U17" s="95"/>
    </row>
    <row r="18" spans="1:21" ht="85.35" customHeight="1" x14ac:dyDescent="0.25">
      <c r="A18" s="322"/>
      <c r="B18" s="325"/>
      <c r="C18" s="24" t="s">
        <v>239</v>
      </c>
      <c r="D18" s="24" t="s">
        <v>240</v>
      </c>
      <c r="E18" s="96"/>
      <c r="F18" s="96"/>
      <c r="G18" s="96"/>
      <c r="H18" s="74">
        <v>1000829.11254802</v>
      </c>
      <c r="I18" s="74">
        <v>758717.22485406499</v>
      </c>
      <c r="J18" s="74">
        <v>508593.62490731402</v>
      </c>
      <c r="K18" s="94">
        <v>4</v>
      </c>
      <c r="L18" s="94">
        <v>5</v>
      </c>
      <c r="M18" s="94">
        <v>5</v>
      </c>
      <c r="N18" s="27">
        <f t="shared" si="2"/>
        <v>4003316.45</v>
      </c>
      <c r="O18" s="27">
        <f t="shared" si="0"/>
        <v>3793586.1242703251</v>
      </c>
      <c r="P18" s="27">
        <f t="shared" si="1"/>
        <v>2542968.1245365702</v>
      </c>
      <c r="T18" s="95"/>
      <c r="U18" s="95"/>
    </row>
    <row r="19" spans="1:21" ht="70.349999999999994" customHeight="1" x14ac:dyDescent="0.25">
      <c r="A19" s="322"/>
      <c r="B19" s="325"/>
      <c r="C19" s="24" t="s">
        <v>420</v>
      </c>
      <c r="D19" s="24" t="s">
        <v>242</v>
      </c>
      <c r="E19" s="96"/>
      <c r="F19" s="96"/>
      <c r="G19" s="96"/>
      <c r="H19" s="74">
        <v>66496.060422744296</v>
      </c>
      <c r="I19" s="74">
        <v>60761.946219874197</v>
      </c>
      <c r="J19" s="74">
        <v>40730.772245658598</v>
      </c>
      <c r="K19" s="94">
        <v>27</v>
      </c>
      <c r="L19" s="94">
        <v>28</v>
      </c>
      <c r="M19" s="94">
        <v>28</v>
      </c>
      <c r="N19" s="27">
        <f t="shared" si="2"/>
        <v>1795393.63</v>
      </c>
      <c r="O19" s="27">
        <f t="shared" si="0"/>
        <v>1701334.4941564775</v>
      </c>
      <c r="P19" s="27">
        <f t="shared" si="1"/>
        <v>1140461.6228784407</v>
      </c>
      <c r="T19" s="95"/>
      <c r="U19" s="95"/>
    </row>
    <row r="20" spans="1:21" ht="94.5" x14ac:dyDescent="0.25">
      <c r="A20" s="322"/>
      <c r="B20" s="325"/>
      <c r="C20" s="24" t="s">
        <v>243</v>
      </c>
      <c r="D20" s="24" t="s">
        <v>242</v>
      </c>
      <c r="E20" s="96"/>
      <c r="F20" s="96"/>
      <c r="G20" s="96"/>
      <c r="H20" s="74">
        <v>172627.86975882799</v>
      </c>
      <c r="I20" s="74">
        <v>173206.634042049</v>
      </c>
      <c r="J20" s="74">
        <v>116106.221105477</v>
      </c>
      <c r="K20" s="94">
        <v>18</v>
      </c>
      <c r="L20" s="94">
        <v>17</v>
      </c>
      <c r="M20" s="94">
        <v>17</v>
      </c>
      <c r="N20" s="27">
        <f t="shared" si="2"/>
        <v>3107301.66</v>
      </c>
      <c r="O20" s="27">
        <f t="shared" si="0"/>
        <v>2944512.7787148328</v>
      </c>
      <c r="P20" s="27">
        <f t="shared" si="1"/>
        <v>1973805.7587931091</v>
      </c>
      <c r="T20" s="95"/>
      <c r="U20" s="95"/>
    </row>
    <row r="21" spans="1:21" ht="70.349999999999994" customHeight="1" x14ac:dyDescent="0.25">
      <c r="A21" s="322"/>
      <c r="B21" s="325"/>
      <c r="C21" s="24" t="s">
        <v>244</v>
      </c>
      <c r="D21" s="24" t="s">
        <v>245</v>
      </c>
      <c r="E21" s="96"/>
      <c r="F21" s="96"/>
      <c r="G21" s="96"/>
      <c r="H21" s="74">
        <v>142274.61029501399</v>
      </c>
      <c r="I21" s="74">
        <v>134820.965108876</v>
      </c>
      <c r="J21" s="74">
        <v>90375.018665768002</v>
      </c>
      <c r="K21" s="94">
        <v>3</v>
      </c>
      <c r="L21" s="94">
        <v>3</v>
      </c>
      <c r="M21" s="94">
        <v>3</v>
      </c>
      <c r="N21" s="27">
        <f t="shared" si="2"/>
        <v>426823.83</v>
      </c>
      <c r="O21" s="27">
        <f t="shared" si="0"/>
        <v>404462.895326628</v>
      </c>
      <c r="P21" s="27">
        <f t="shared" si="1"/>
        <v>271125.05599730404</v>
      </c>
      <c r="T21" s="95"/>
      <c r="U21" s="95"/>
    </row>
    <row r="22" spans="1:21" ht="85.35" customHeight="1" x14ac:dyDescent="0.25">
      <c r="A22" s="322"/>
      <c r="B22" s="325"/>
      <c r="C22" s="24" t="s">
        <v>246</v>
      </c>
      <c r="D22" s="24" t="s">
        <v>247</v>
      </c>
      <c r="E22" s="96"/>
      <c r="F22" s="96"/>
      <c r="G22" s="96"/>
      <c r="H22" s="74">
        <v>492010.51886002597</v>
      </c>
      <c r="I22" s="74">
        <v>466234.50845433102</v>
      </c>
      <c r="J22" s="74">
        <v>312532.641864401</v>
      </c>
      <c r="K22" s="94">
        <v>1</v>
      </c>
      <c r="L22" s="94">
        <v>1</v>
      </c>
      <c r="M22" s="94">
        <v>1</v>
      </c>
      <c r="N22" s="27">
        <f t="shared" si="2"/>
        <v>492010.52</v>
      </c>
      <c r="O22" s="27">
        <f t="shared" si="0"/>
        <v>466234.50845433102</v>
      </c>
      <c r="P22" s="27">
        <f t="shared" si="1"/>
        <v>312532.641864401</v>
      </c>
      <c r="T22" s="95"/>
      <c r="U22" s="95"/>
    </row>
    <row r="23" spans="1:21" ht="69.2" customHeight="1" x14ac:dyDescent="0.25">
      <c r="A23" s="322"/>
      <c r="B23" s="325"/>
      <c r="C23" s="24" t="s">
        <v>421</v>
      </c>
      <c r="D23" s="24" t="s">
        <v>249</v>
      </c>
      <c r="E23" s="105"/>
      <c r="F23" s="105"/>
      <c r="G23" s="105"/>
      <c r="H23" s="106">
        <v>341416.25476960902</v>
      </c>
      <c r="I23" s="106">
        <v>647059.49819789606</v>
      </c>
      <c r="J23" s="106">
        <v>433745.70253426698</v>
      </c>
      <c r="K23" s="107">
        <v>2</v>
      </c>
      <c r="L23" s="107">
        <v>1</v>
      </c>
      <c r="M23" s="107">
        <v>1</v>
      </c>
      <c r="N23" s="27">
        <f t="shared" si="2"/>
        <v>682832.51</v>
      </c>
      <c r="O23" s="27">
        <f t="shared" si="0"/>
        <v>647059.49819789606</v>
      </c>
      <c r="P23" s="27">
        <f t="shared" si="1"/>
        <v>433745.70253426698</v>
      </c>
      <c r="T23" s="95"/>
      <c r="U23" s="95"/>
    </row>
    <row r="24" spans="1:21" ht="85.35" customHeight="1" x14ac:dyDescent="0.25">
      <c r="A24" s="322"/>
      <c r="B24" s="325"/>
      <c r="C24" s="24" t="s">
        <v>250</v>
      </c>
      <c r="D24" s="24" t="s">
        <v>251</v>
      </c>
      <c r="E24" s="105"/>
      <c r="F24" s="105"/>
      <c r="G24" s="105"/>
      <c r="H24" s="106">
        <v>184628.80454216999</v>
      </c>
      <c r="I24" s="106">
        <v>174956.25933298099</v>
      </c>
      <c r="J24" s="106">
        <v>117279.05367049</v>
      </c>
      <c r="K24" s="107">
        <v>1</v>
      </c>
      <c r="L24" s="107">
        <v>1</v>
      </c>
      <c r="M24" s="107">
        <v>1</v>
      </c>
      <c r="N24" s="27">
        <f t="shared" si="2"/>
        <v>184628.8</v>
      </c>
      <c r="O24" s="27">
        <f t="shared" si="0"/>
        <v>174956.25933298099</v>
      </c>
      <c r="P24" s="27">
        <f t="shared" si="1"/>
        <v>117279.05367049</v>
      </c>
      <c r="T24" s="95"/>
      <c r="U24" s="95"/>
    </row>
    <row r="25" spans="1:21" ht="81" customHeight="1" x14ac:dyDescent="0.25">
      <c r="A25" s="322"/>
      <c r="B25" s="325"/>
      <c r="C25" s="24" t="s">
        <v>252</v>
      </c>
      <c r="D25" s="24" t="s">
        <v>253</v>
      </c>
      <c r="E25" s="105"/>
      <c r="F25" s="105"/>
      <c r="G25" s="105"/>
      <c r="H25" s="106">
        <v>863414.97188471898</v>
      </c>
      <c r="I25" s="106">
        <v>818181.39974220004</v>
      </c>
      <c r="J25" s="106">
        <v>548454.45746492001</v>
      </c>
      <c r="K25" s="107">
        <v>1</v>
      </c>
      <c r="L25" s="107">
        <v>1</v>
      </c>
      <c r="M25" s="107">
        <v>1</v>
      </c>
      <c r="N25" s="27">
        <f t="shared" si="2"/>
        <v>863414.97</v>
      </c>
      <c r="O25" s="27">
        <f t="shared" si="0"/>
        <v>818181.39974220004</v>
      </c>
      <c r="P25" s="27">
        <f t="shared" si="1"/>
        <v>548454.45746492001</v>
      </c>
      <c r="T25" s="95"/>
      <c r="U25" s="95"/>
    </row>
    <row r="26" spans="1:21" ht="94.5" x14ac:dyDescent="0.25">
      <c r="A26" s="322"/>
      <c r="B26" s="325"/>
      <c r="C26" s="24" t="s">
        <v>254</v>
      </c>
      <c r="D26" s="24" t="s">
        <v>255</v>
      </c>
      <c r="E26" s="105"/>
      <c r="F26" s="105"/>
      <c r="G26" s="105"/>
      <c r="H26" s="106">
        <v>297770.43979027303</v>
      </c>
      <c r="I26" s="106">
        <v>282170.50104846398</v>
      </c>
      <c r="J26" s="106">
        <v>189148.35892615301</v>
      </c>
      <c r="K26" s="107">
        <v>4</v>
      </c>
      <c r="L26" s="107">
        <v>4</v>
      </c>
      <c r="M26" s="107">
        <v>4</v>
      </c>
      <c r="N26" s="27">
        <f t="shared" si="2"/>
        <v>1191081.76</v>
      </c>
      <c r="O26" s="27">
        <f t="shared" si="0"/>
        <v>1128682.0041938559</v>
      </c>
      <c r="P26" s="27">
        <f t="shared" si="1"/>
        <v>756593.43570461206</v>
      </c>
      <c r="T26" s="95"/>
      <c r="U26" s="95"/>
    </row>
    <row r="27" spans="1:21" ht="72.400000000000006" customHeight="1" x14ac:dyDescent="0.25">
      <c r="A27" s="322"/>
      <c r="B27" s="325"/>
      <c r="C27" s="24" t="s">
        <v>422</v>
      </c>
      <c r="D27" s="24" t="s">
        <v>257</v>
      </c>
      <c r="E27" s="105"/>
      <c r="F27" s="105"/>
      <c r="G27" s="105"/>
      <c r="H27" s="106">
        <v>204716.72498378201</v>
      </c>
      <c r="I27" s="106">
        <v>129327.860532115</v>
      </c>
      <c r="J27" s="106">
        <v>86692.806272043294</v>
      </c>
      <c r="K27" s="107">
        <v>2</v>
      </c>
      <c r="L27" s="107">
        <v>3</v>
      </c>
      <c r="M27" s="107">
        <v>3</v>
      </c>
      <c r="N27" s="27">
        <f t="shared" si="2"/>
        <v>409433.45</v>
      </c>
      <c r="O27" s="27">
        <f t="shared" si="0"/>
        <v>387983.581596345</v>
      </c>
      <c r="P27" s="27">
        <f t="shared" si="1"/>
        <v>260078.41881612988</v>
      </c>
      <c r="T27" s="95"/>
      <c r="U27" s="95"/>
    </row>
    <row r="28" spans="1:21" ht="70.349999999999994" customHeight="1" x14ac:dyDescent="0.25">
      <c r="A28" s="322"/>
      <c r="B28" s="325"/>
      <c r="C28" s="24" t="s">
        <v>258</v>
      </c>
      <c r="D28" s="24" t="s">
        <v>259</v>
      </c>
      <c r="E28" s="105"/>
      <c r="F28" s="105"/>
      <c r="G28" s="105"/>
      <c r="H28" s="106">
        <v>199398.50833649401</v>
      </c>
      <c r="I28" s="106">
        <v>188952.19097386999</v>
      </c>
      <c r="J28" s="106">
        <v>126660.996473441</v>
      </c>
      <c r="K28" s="107">
        <v>4</v>
      </c>
      <c r="L28" s="107">
        <v>4</v>
      </c>
      <c r="M28" s="107">
        <v>4</v>
      </c>
      <c r="N28" s="27">
        <f t="shared" si="2"/>
        <v>797594.03</v>
      </c>
      <c r="O28" s="27">
        <f t="shared" si="0"/>
        <v>755808.76389547996</v>
      </c>
      <c r="P28" s="27">
        <f t="shared" si="1"/>
        <v>506643.98589376401</v>
      </c>
      <c r="T28" s="95"/>
      <c r="U28" s="95"/>
    </row>
    <row r="29" spans="1:21" ht="84.2" customHeight="1" x14ac:dyDescent="0.25">
      <c r="A29" s="322"/>
      <c r="B29" s="325"/>
      <c r="C29" s="24" t="s">
        <v>260</v>
      </c>
      <c r="D29" s="24" t="s">
        <v>261</v>
      </c>
      <c r="E29" s="105"/>
      <c r="F29" s="105"/>
      <c r="G29" s="105"/>
      <c r="H29" s="106">
        <v>158391.80739534699</v>
      </c>
      <c r="I29" s="106">
        <v>150093.79603360099</v>
      </c>
      <c r="J29" s="106">
        <v>100612.90992241701</v>
      </c>
      <c r="K29" s="107">
        <v>5</v>
      </c>
      <c r="L29" s="107">
        <v>5</v>
      </c>
      <c r="M29" s="107">
        <v>5</v>
      </c>
      <c r="N29" s="27">
        <f t="shared" si="2"/>
        <v>791959.04000000004</v>
      </c>
      <c r="O29" s="27">
        <f t="shared" si="0"/>
        <v>750468.98016800499</v>
      </c>
      <c r="P29" s="27">
        <f t="shared" si="1"/>
        <v>503064.54961208504</v>
      </c>
      <c r="T29" s="95"/>
      <c r="U29" s="95"/>
    </row>
    <row r="30" spans="1:21" ht="84.2" customHeight="1" x14ac:dyDescent="0.25">
      <c r="A30" s="322"/>
      <c r="B30" s="325"/>
      <c r="C30" s="24" t="s">
        <v>262</v>
      </c>
      <c r="D30" s="24" t="s">
        <v>263</v>
      </c>
      <c r="E30" s="105"/>
      <c r="F30" s="105"/>
      <c r="G30" s="105"/>
      <c r="H30" s="106">
        <v>178666.850496564</v>
      </c>
      <c r="I30" s="106">
        <v>253959.97044337899</v>
      </c>
      <c r="J30" s="106">
        <v>170237.89327307799</v>
      </c>
      <c r="K30" s="107">
        <v>3</v>
      </c>
      <c r="L30" s="107">
        <v>2</v>
      </c>
      <c r="M30" s="107">
        <v>2</v>
      </c>
      <c r="N30" s="27">
        <f t="shared" si="2"/>
        <v>536000.55000000005</v>
      </c>
      <c r="O30" s="27">
        <f t="shared" si="0"/>
        <v>507919.94088675798</v>
      </c>
      <c r="P30" s="27">
        <f t="shared" si="1"/>
        <v>340475.78654615598</v>
      </c>
      <c r="T30" s="95"/>
      <c r="U30" s="95"/>
    </row>
    <row r="31" spans="1:21" ht="79.900000000000006" customHeight="1" x14ac:dyDescent="0.25">
      <c r="A31" s="322"/>
      <c r="B31" s="325"/>
      <c r="C31" s="24" t="s">
        <v>264</v>
      </c>
      <c r="D31" s="24" t="s">
        <v>265</v>
      </c>
      <c r="E31" s="105"/>
      <c r="F31" s="105"/>
      <c r="G31" s="105"/>
      <c r="H31" s="106">
        <v>293930.69776593801</v>
      </c>
      <c r="I31" s="106">
        <v>278531.91982573899</v>
      </c>
      <c r="J31" s="106">
        <v>186709.29579042201</v>
      </c>
      <c r="K31" s="107">
        <v>2</v>
      </c>
      <c r="L31" s="107">
        <v>2</v>
      </c>
      <c r="M31" s="107">
        <v>2</v>
      </c>
      <c r="N31" s="27">
        <f t="shared" si="2"/>
        <v>587861.4</v>
      </c>
      <c r="O31" s="27">
        <f t="shared" si="0"/>
        <v>557063.83965147799</v>
      </c>
      <c r="P31" s="27">
        <f t="shared" si="1"/>
        <v>373418.59158084402</v>
      </c>
      <c r="T31" s="95"/>
      <c r="U31" s="95"/>
    </row>
    <row r="32" spans="1:21" ht="86.45" customHeight="1" x14ac:dyDescent="0.25">
      <c r="A32" s="322"/>
      <c r="B32" s="325"/>
      <c r="C32" s="24" t="s">
        <v>266</v>
      </c>
      <c r="D32" s="24" t="s">
        <v>267</v>
      </c>
      <c r="E32" s="105"/>
      <c r="F32" s="105"/>
      <c r="G32" s="105"/>
      <c r="H32" s="106">
        <v>507369.81606205902</v>
      </c>
      <c r="I32" s="106">
        <v>240394.57260420499</v>
      </c>
      <c r="J32" s="106">
        <v>161144.55172984101</v>
      </c>
      <c r="K32" s="107">
        <v>1</v>
      </c>
      <c r="L32" s="107">
        <v>2</v>
      </c>
      <c r="M32" s="107">
        <v>2</v>
      </c>
      <c r="N32" s="27">
        <f t="shared" si="2"/>
        <v>507369.82</v>
      </c>
      <c r="O32" s="27">
        <f t="shared" si="0"/>
        <v>480789.14520840999</v>
      </c>
      <c r="P32" s="27">
        <f t="shared" si="1"/>
        <v>322289.10345968202</v>
      </c>
      <c r="T32" s="95"/>
      <c r="U32" s="95"/>
    </row>
    <row r="33" spans="1:21" ht="67.150000000000006" customHeight="1" x14ac:dyDescent="0.25">
      <c r="A33" s="322"/>
      <c r="B33" s="325"/>
      <c r="C33" s="24" t="s">
        <v>268</v>
      </c>
      <c r="D33" s="24" t="s">
        <v>270</v>
      </c>
      <c r="E33" s="105"/>
      <c r="F33" s="105"/>
      <c r="G33" s="105"/>
      <c r="H33" s="106">
        <v>59.1860757741741</v>
      </c>
      <c r="I33" s="106">
        <v>56.085367869468897</v>
      </c>
      <c r="J33" s="106">
        <v>37.595904791116297</v>
      </c>
      <c r="K33" s="107">
        <v>15912</v>
      </c>
      <c r="L33" s="107">
        <v>15912</v>
      </c>
      <c r="M33" s="107">
        <v>15912</v>
      </c>
      <c r="N33" s="27">
        <f t="shared" si="2"/>
        <v>941768.84</v>
      </c>
      <c r="O33" s="27">
        <f t="shared" si="0"/>
        <v>892430.37353898911</v>
      </c>
      <c r="P33" s="27">
        <f t="shared" si="1"/>
        <v>598226.03703624255</v>
      </c>
      <c r="T33" s="95"/>
      <c r="U33" s="95"/>
    </row>
    <row r="34" spans="1:21" ht="41.65" customHeight="1" x14ac:dyDescent="0.25">
      <c r="A34" s="322"/>
      <c r="B34" s="325"/>
      <c r="C34" s="24" t="s">
        <v>322</v>
      </c>
      <c r="D34" s="24"/>
      <c r="E34" s="105"/>
      <c r="F34" s="105"/>
      <c r="G34" s="105"/>
      <c r="H34" s="106">
        <v>148421.720885588</v>
      </c>
      <c r="I34" s="106">
        <v>135166.31822766899</v>
      </c>
      <c r="J34" s="106">
        <v>90606.520454321406</v>
      </c>
      <c r="K34" s="107">
        <v>74</v>
      </c>
      <c r="L34" s="107">
        <v>77</v>
      </c>
      <c r="M34" s="107">
        <v>77</v>
      </c>
      <c r="N34" s="27">
        <f t="shared" si="2"/>
        <v>10983207.35</v>
      </c>
      <c r="O34" s="27">
        <f t="shared" si="0"/>
        <v>10407806.503530512</v>
      </c>
      <c r="P34" s="27">
        <f t="shared" si="1"/>
        <v>6976702.0749827484</v>
      </c>
      <c r="T34" s="95"/>
      <c r="U34" s="95"/>
    </row>
    <row r="35" spans="1:21" ht="89.65" customHeight="1" x14ac:dyDescent="0.25">
      <c r="A35" s="323"/>
      <c r="B35" s="326"/>
      <c r="C35" s="24" t="s">
        <v>323</v>
      </c>
      <c r="D35" s="24"/>
      <c r="E35" s="105"/>
      <c r="F35" s="105"/>
      <c r="G35" s="105"/>
      <c r="H35" s="106">
        <v>33278.3520153926</v>
      </c>
      <c r="I35" s="106">
        <v>31534.927606864501</v>
      </c>
      <c r="J35" s="106">
        <v>21138.920558775801</v>
      </c>
      <c r="K35" s="107">
        <v>80</v>
      </c>
      <c r="L35" s="107">
        <v>80</v>
      </c>
      <c r="M35" s="107">
        <v>80</v>
      </c>
      <c r="N35" s="27">
        <f t="shared" si="2"/>
        <v>2662268.16</v>
      </c>
      <c r="O35" s="27">
        <f t="shared" si="0"/>
        <v>2522794.20854916</v>
      </c>
      <c r="P35" s="27">
        <f t="shared" si="1"/>
        <v>1691113.6447020641</v>
      </c>
      <c r="T35" s="95"/>
      <c r="U35" s="95"/>
    </row>
    <row r="36" spans="1:21" ht="18.75" x14ac:dyDescent="0.3">
      <c r="A36" s="108" t="s">
        <v>416</v>
      </c>
      <c r="B36" s="109"/>
      <c r="C36" s="110"/>
      <c r="D36" s="110"/>
      <c r="E36" s="96">
        <v>0</v>
      </c>
      <c r="F36" s="96">
        <v>0</v>
      </c>
      <c r="G36" s="96">
        <v>0</v>
      </c>
      <c r="H36" s="97"/>
      <c r="I36" s="97"/>
      <c r="J36" s="97"/>
      <c r="K36" s="98"/>
      <c r="L36" s="98"/>
      <c r="M36" s="98"/>
      <c r="N36" s="99">
        <f>E36+SUM(N11:N35)</f>
        <v>58008200</v>
      </c>
      <c r="O36" s="99">
        <f>F36+SUM(O11:O35)</f>
        <v>54969200.000000007</v>
      </c>
      <c r="P36" s="99">
        <f>G36+SUM(P11:P35)</f>
        <v>36847699.999999993</v>
      </c>
      <c r="T36" s="95">
        <v>58008.2</v>
      </c>
      <c r="U36" s="83">
        <f>N36/1000-T36</f>
        <v>0</v>
      </c>
    </row>
  </sheetData>
  <mergeCells count="11">
    <mergeCell ref="A11:A35"/>
    <mergeCell ref="B11:B35"/>
    <mergeCell ref="A7:P7"/>
    <mergeCell ref="A8:A9"/>
    <mergeCell ref="B8:B9"/>
    <mergeCell ref="C8:C9"/>
    <mergeCell ref="D8:D9"/>
    <mergeCell ref="E8:G8"/>
    <mergeCell ref="H8:J8"/>
    <mergeCell ref="K8:M8"/>
    <mergeCell ref="N8:P8"/>
  </mergeCells>
  <pageMargins left="0.70833333333333304" right="0.70833333333333304" top="0.74861111111111101" bottom="0.74791666666666701" header="0.31527777777777799" footer="0.511811023622047"/>
  <pageSetup paperSize="9" scale="37" fitToHeight="0" orientation="landscape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9"/>
  <sheetViews>
    <sheetView view="pageBreakPreview" zoomScaleNormal="100" workbookViewId="0">
      <selection activeCell="D13" sqref="D13"/>
    </sheetView>
  </sheetViews>
  <sheetFormatPr defaultColWidth="9.140625" defaultRowHeight="15" x14ac:dyDescent="0.25"/>
  <cols>
    <col min="1" max="1" width="7.140625" style="111" customWidth="1"/>
    <col min="2" max="2" width="59.140625" style="111" customWidth="1"/>
    <col min="3" max="3" width="40.5703125" style="111" customWidth="1"/>
    <col min="4" max="5" width="19.28515625" style="111" customWidth="1"/>
    <col min="6" max="6" width="27.5703125" style="111" customWidth="1"/>
    <col min="7" max="7" width="18.7109375" style="112" hidden="1" customWidth="1"/>
    <col min="8" max="9" width="14.85546875" style="112" hidden="1" customWidth="1"/>
    <col min="10" max="10" width="15.42578125" style="112" hidden="1" customWidth="1"/>
    <col min="11" max="11" width="11.140625" style="112" hidden="1" customWidth="1"/>
    <col min="12" max="12" width="10.140625" style="112" hidden="1" customWidth="1"/>
    <col min="13" max="17" width="24.140625" style="113" customWidth="1"/>
    <col min="18" max="18" width="23.5703125" style="113" customWidth="1"/>
    <col min="19" max="16384" width="9.140625" style="112"/>
  </cols>
  <sheetData>
    <row r="1" spans="1:18" ht="15.75" customHeight="1" x14ac:dyDescent="0.25">
      <c r="A1" s="114"/>
      <c r="D1" s="115" t="s">
        <v>0</v>
      </c>
      <c r="F1" s="116"/>
    </row>
    <row r="2" spans="1:18" ht="15.75" customHeight="1" x14ac:dyDescent="0.25">
      <c r="A2" s="114"/>
      <c r="D2" s="115" t="s">
        <v>290</v>
      </c>
      <c r="F2" s="116"/>
    </row>
    <row r="3" spans="1:18" ht="15.75" customHeight="1" x14ac:dyDescent="0.25">
      <c r="A3" s="114"/>
      <c r="B3" s="117"/>
      <c r="D3" s="115" t="s">
        <v>2</v>
      </c>
      <c r="E3" s="118"/>
      <c r="F3" s="118" t="s">
        <v>423</v>
      </c>
    </row>
    <row r="4" spans="1:18" ht="15.75" customHeight="1" x14ac:dyDescent="0.25">
      <c r="A4" s="114"/>
      <c r="B4" s="119"/>
      <c r="D4" s="120" t="s">
        <v>4</v>
      </c>
    </row>
    <row r="5" spans="1:18" ht="15.75" customHeight="1" x14ac:dyDescent="0.25">
      <c r="A5" s="114"/>
      <c r="C5" s="121"/>
      <c r="D5" s="18" t="s">
        <v>424</v>
      </c>
    </row>
    <row r="6" spans="1:18" ht="40.5" customHeight="1" x14ac:dyDescent="0.25">
      <c r="A6" s="327" t="s">
        <v>291</v>
      </c>
      <c r="B6" s="327"/>
      <c r="C6" s="327"/>
      <c r="D6" s="327"/>
      <c r="E6" s="327"/>
      <c r="F6" s="327"/>
    </row>
    <row r="7" spans="1:18" ht="38.25" customHeight="1" x14ac:dyDescent="0.25">
      <c r="A7" s="318" t="s">
        <v>7</v>
      </c>
      <c r="B7" s="328" t="s">
        <v>274</v>
      </c>
      <c r="C7" s="328" t="s">
        <v>293</v>
      </c>
      <c r="D7" s="329" t="s">
        <v>294</v>
      </c>
      <c r="E7" s="329"/>
      <c r="F7" s="329"/>
    </row>
    <row r="8" spans="1:18" ht="27.75" customHeight="1" x14ac:dyDescent="0.25">
      <c r="A8" s="318"/>
      <c r="B8" s="328"/>
      <c r="C8" s="328"/>
      <c r="D8" s="75" t="s">
        <v>425</v>
      </c>
      <c r="E8" s="75" t="s">
        <v>275</v>
      </c>
      <c r="F8" s="75" t="s">
        <v>276</v>
      </c>
    </row>
    <row r="9" spans="1:18" ht="15.75" x14ac:dyDescent="0.25">
      <c r="A9" s="122">
        <v>1</v>
      </c>
      <c r="B9" s="123">
        <v>2</v>
      </c>
      <c r="C9" s="123">
        <v>3</v>
      </c>
      <c r="D9" s="123">
        <v>4</v>
      </c>
      <c r="E9" s="123">
        <v>5</v>
      </c>
      <c r="F9" s="123">
        <v>6</v>
      </c>
      <c r="G9" s="124"/>
      <c r="H9" s="124"/>
      <c r="I9" s="124"/>
      <c r="J9" s="124"/>
      <c r="K9" s="124"/>
      <c r="L9" s="124"/>
      <c r="M9" s="125"/>
      <c r="N9" s="125"/>
      <c r="O9" s="125"/>
      <c r="P9" s="125"/>
      <c r="Q9" s="125"/>
      <c r="R9" s="125"/>
    </row>
    <row r="10" spans="1:18" ht="135" hidden="1" x14ac:dyDescent="0.25">
      <c r="A10" s="330">
        <v>1</v>
      </c>
      <c r="B10" s="331" t="str">
        <f>[3]Коэффициенты!B13</f>
        <v>Государственное бюджетное образовательное учреждение дополнительного образования Республики Карелия "Ресурсный центр развития дополнительного образования"</v>
      </c>
      <c r="C10" s="126" t="s">
        <v>295</v>
      </c>
      <c r="D10" s="127">
        <v>798.39382625924998</v>
      </c>
      <c r="E10" s="127">
        <v>798.39382625924998</v>
      </c>
      <c r="F10" s="127">
        <v>798.39382625924998</v>
      </c>
      <c r="G10" s="128">
        <v>705.22245242319002</v>
      </c>
      <c r="H10" s="128">
        <v>602.66981329333998</v>
      </c>
      <c r="I10" s="128">
        <v>602.66981329333998</v>
      </c>
      <c r="J10" s="129">
        <f t="shared" ref="J10:L14" si="0">D10-G10</f>
        <v>93.171373836059956</v>
      </c>
      <c r="K10" s="129">
        <f t="shared" si="0"/>
        <v>195.72401296590999</v>
      </c>
      <c r="L10" s="129">
        <f t="shared" si="0"/>
        <v>195.72401296590999</v>
      </c>
      <c r="M10" s="125"/>
      <c r="N10" s="125"/>
      <c r="O10" s="130"/>
      <c r="P10" s="130"/>
      <c r="Q10" s="130"/>
      <c r="R10" s="125"/>
    </row>
    <row r="11" spans="1:18" ht="30" hidden="1" x14ac:dyDescent="0.25">
      <c r="A11" s="330"/>
      <c r="B11" s="331"/>
      <c r="C11" s="126" t="s">
        <v>296</v>
      </c>
      <c r="D11" s="127">
        <v>86073.260443778097</v>
      </c>
      <c r="E11" s="127">
        <v>86073.260443778097</v>
      </c>
      <c r="F11" s="127">
        <v>86073.260443778097</v>
      </c>
      <c r="G11" s="128">
        <v>73898.395970965707</v>
      </c>
      <c r="H11" s="128">
        <v>63152.176096307601</v>
      </c>
      <c r="I11" s="128">
        <v>63152.176096307601</v>
      </c>
      <c r="J11" s="129">
        <f t="shared" si="0"/>
        <v>12174.864472812391</v>
      </c>
      <c r="K11" s="129">
        <f t="shared" si="0"/>
        <v>22921.084347470496</v>
      </c>
      <c r="L11" s="129">
        <f t="shared" si="0"/>
        <v>22921.084347470496</v>
      </c>
      <c r="M11" s="125"/>
      <c r="N11" s="125"/>
      <c r="O11" s="130"/>
      <c r="P11" s="130"/>
      <c r="Q11" s="130"/>
      <c r="R11" s="125"/>
    </row>
    <row r="12" spans="1:18" ht="30" hidden="1" x14ac:dyDescent="0.25">
      <c r="A12" s="330"/>
      <c r="B12" s="331"/>
      <c r="C12" s="126" t="s">
        <v>297</v>
      </c>
      <c r="D12" s="127">
        <v>185412.468665714</v>
      </c>
      <c r="E12" s="127">
        <v>185412.468665714</v>
      </c>
      <c r="F12" s="127">
        <v>185412.468665714</v>
      </c>
      <c r="G12" s="128">
        <v>156366.283285262</v>
      </c>
      <c r="H12" s="128">
        <v>133627.67794629501</v>
      </c>
      <c r="I12" s="128">
        <v>133627.67794629501</v>
      </c>
      <c r="J12" s="129">
        <f t="shared" si="0"/>
        <v>29046.185380451992</v>
      </c>
      <c r="K12" s="129">
        <f t="shared" si="0"/>
        <v>51784.79071941899</v>
      </c>
      <c r="L12" s="129">
        <f t="shared" si="0"/>
        <v>51784.79071941899</v>
      </c>
      <c r="M12" s="125"/>
      <c r="N12" s="125"/>
      <c r="O12" s="130"/>
      <c r="P12" s="130"/>
      <c r="Q12" s="130"/>
      <c r="R12" s="125"/>
    </row>
    <row r="13" spans="1:18" ht="135" x14ac:dyDescent="0.25">
      <c r="A13" s="48">
        <v>2</v>
      </c>
      <c r="B13" s="49" t="str">
        <f>[3]Коэффициенты!B15</f>
        <v>Государственное бюджетное образовательное учреждение Республики Карелия "Специализированная школа искусств"</v>
      </c>
      <c r="C13" s="50" t="s">
        <v>295</v>
      </c>
      <c r="D13" s="51">
        <v>1065.7787810155201</v>
      </c>
      <c r="E13" s="51">
        <v>1041.3480209392001</v>
      </c>
      <c r="F13" s="51">
        <v>1065.7787810155201</v>
      </c>
      <c r="G13" s="128">
        <v>1074.66467507828</v>
      </c>
      <c r="H13" s="128">
        <v>982.41870522561999</v>
      </c>
      <c r="I13" s="128">
        <v>832.30347199584003</v>
      </c>
      <c r="J13" s="129">
        <f t="shared" si="0"/>
        <v>-8.8858940627599168</v>
      </c>
      <c r="K13" s="129">
        <f t="shared" si="0"/>
        <v>58.929315713580081</v>
      </c>
      <c r="L13" s="129">
        <f t="shared" si="0"/>
        <v>233.47530901968003</v>
      </c>
      <c r="M13" s="125"/>
      <c r="N13" s="125"/>
      <c r="O13" s="130"/>
      <c r="P13" s="130"/>
      <c r="Q13" s="130"/>
      <c r="R13" s="125"/>
    </row>
    <row r="14" spans="1:18" ht="60.75" customHeight="1" x14ac:dyDescent="0.25">
      <c r="A14" s="131">
        <v>3</v>
      </c>
      <c r="B14" s="49" t="str">
        <f>[3]Коэффициенты!B16</f>
        <v>Государственное бюджетное общеобразовательное учреждение Республики Карелия «Специальная (коррекционная) общеобразовательная школа – интернат №18»</v>
      </c>
      <c r="C14" s="54" t="s">
        <v>298</v>
      </c>
      <c r="D14" s="51">
        <v>114416.90253405301</v>
      </c>
      <c r="E14" s="51">
        <v>116624.475613685</v>
      </c>
      <c r="F14" s="51">
        <v>119354.10390276001</v>
      </c>
      <c r="G14" s="128">
        <v>100115.917183292</v>
      </c>
      <c r="H14" s="128">
        <v>92270.667344592599</v>
      </c>
      <c r="I14" s="128">
        <v>77555.775884970601</v>
      </c>
      <c r="J14" s="129">
        <f t="shared" si="0"/>
        <v>14300.98535076101</v>
      </c>
      <c r="K14" s="129">
        <f t="shared" si="0"/>
        <v>24353.808269092406</v>
      </c>
      <c r="L14" s="129">
        <f t="shared" si="0"/>
        <v>41798.328017789405</v>
      </c>
      <c r="M14" s="125"/>
      <c r="N14" s="125"/>
      <c r="O14" s="130"/>
      <c r="P14" s="130"/>
      <c r="Q14" s="130"/>
      <c r="R14" s="125"/>
    </row>
    <row r="15" spans="1:18" ht="48" customHeight="1" x14ac:dyDescent="0.25">
      <c r="A15" s="48"/>
      <c r="B15" s="63"/>
      <c r="C15" s="54" t="s">
        <v>298</v>
      </c>
      <c r="D15" s="51">
        <v>107597.79487052999</v>
      </c>
      <c r="E15" s="51">
        <v>109693.34704844101</v>
      </c>
      <c r="F15" s="51">
        <v>111085.016564948</v>
      </c>
      <c r="G15" s="128">
        <v>82705.924912715098</v>
      </c>
      <c r="H15" s="128">
        <v>80641.074324779998</v>
      </c>
      <c r="I15" s="128">
        <v>72060.399185849106</v>
      </c>
      <c r="J15" s="129" t="e">
        <f>#REF!-G15</f>
        <v>#REF!</v>
      </c>
      <c r="K15" s="129" t="e">
        <f>#REF!-H15</f>
        <v>#REF!</v>
      </c>
      <c r="L15" s="129" t="e">
        <f>#REF!-I15</f>
        <v>#REF!</v>
      </c>
      <c r="M15" s="124"/>
      <c r="N15" s="125"/>
      <c r="O15" s="130"/>
      <c r="P15" s="130"/>
      <c r="Q15" s="130"/>
      <c r="R15" s="125"/>
    </row>
    <row r="16" spans="1:18" ht="75" x14ac:dyDescent="0.25">
      <c r="A16" s="52">
        <v>4</v>
      </c>
      <c r="B16" s="132" t="str">
        <f>[3]Коэффициенты!B19</f>
        <v>Государственное бюджетное общеобразовательное учреждение Республики Карелия "Специальная (коррекционная) общеобразовательная школа-интернат № 24"</v>
      </c>
      <c r="C16" s="54" t="s">
        <v>298</v>
      </c>
      <c r="D16" s="51">
        <v>60443.196250387598</v>
      </c>
      <c r="E16" s="51">
        <v>60968.496360656201</v>
      </c>
      <c r="F16" s="51">
        <v>59907.517314696401</v>
      </c>
      <c r="G16" s="128">
        <v>41278.578099498904</v>
      </c>
      <c r="H16" s="128">
        <v>35175.402692555399</v>
      </c>
      <c r="I16" s="128">
        <v>29173.512155829299</v>
      </c>
      <c r="J16" s="129">
        <f t="shared" ref="J16:J33" si="1">D16-G16</f>
        <v>19164.618150888695</v>
      </c>
      <c r="K16" s="129">
        <f t="shared" ref="K16:K33" si="2">E16-H16</f>
        <v>25793.093668100802</v>
      </c>
      <c r="L16" s="129">
        <f t="shared" ref="L16:L33" si="3">F16-I16</f>
        <v>30734.005158867101</v>
      </c>
      <c r="M16" s="125"/>
      <c r="N16" s="125"/>
      <c r="O16" s="130"/>
      <c r="P16" s="130"/>
      <c r="Q16" s="130"/>
      <c r="R16" s="125"/>
    </row>
    <row r="17" spans="1:18" ht="45" hidden="1" customHeight="1" x14ac:dyDescent="0.25">
      <c r="A17" s="307">
        <v>5</v>
      </c>
      <c r="B17" s="332" t="str">
        <f>[3]Коэффициенты!B20</f>
        <v>Государственное бюджетное образовательное учреждение Республики Карелия для детей, нуждающихся в психолого-педагогической и медико-социальной помощи "Центр диагностики и консультирования"</v>
      </c>
      <c r="C17" s="50" t="s">
        <v>296</v>
      </c>
      <c r="D17" s="51">
        <v>129149.6100266</v>
      </c>
      <c r="E17" s="51">
        <v>116982.598622284</v>
      </c>
      <c r="F17" s="51">
        <v>116648.62495143</v>
      </c>
      <c r="G17" s="128">
        <v>115423.941374074</v>
      </c>
      <c r="H17" s="128">
        <v>115354.051430281</v>
      </c>
      <c r="I17" s="128">
        <v>115354.051430281</v>
      </c>
      <c r="J17" s="129">
        <f t="shared" si="1"/>
        <v>13725.668652526001</v>
      </c>
      <c r="K17" s="129">
        <f t="shared" si="2"/>
        <v>1628.5471920029959</v>
      </c>
      <c r="L17" s="129">
        <f t="shared" si="3"/>
        <v>1294.5735211489955</v>
      </c>
      <c r="M17" s="125"/>
      <c r="N17" s="125"/>
      <c r="O17" s="130"/>
      <c r="P17" s="130"/>
      <c r="Q17" s="130"/>
      <c r="R17" s="125"/>
    </row>
    <row r="18" spans="1:18" ht="30" hidden="1" x14ac:dyDescent="0.25">
      <c r="A18" s="307"/>
      <c r="B18" s="332"/>
      <c r="C18" s="50" t="s">
        <v>297</v>
      </c>
      <c r="D18" s="51">
        <v>278204.26342380099</v>
      </c>
      <c r="E18" s="51">
        <v>251995.013197575</v>
      </c>
      <c r="F18" s="51">
        <v>251275.59252658801</v>
      </c>
      <c r="G18" s="128">
        <v>244232.807460273</v>
      </c>
      <c r="H18" s="128">
        <v>244084.92291411699</v>
      </c>
      <c r="I18" s="128">
        <v>244084.92291411699</v>
      </c>
      <c r="J18" s="129">
        <f t="shared" si="1"/>
        <v>33971.455963527987</v>
      </c>
      <c r="K18" s="129">
        <f t="shared" si="2"/>
        <v>7910.0902834580047</v>
      </c>
      <c r="L18" s="129">
        <f t="shared" si="3"/>
        <v>7190.6696124710143</v>
      </c>
      <c r="M18" s="125"/>
      <c r="N18" s="125"/>
      <c r="O18" s="130"/>
      <c r="P18" s="130"/>
      <c r="Q18" s="130"/>
      <c r="R18" s="125"/>
    </row>
    <row r="19" spans="1:18" ht="30" customHeight="1" x14ac:dyDescent="0.25">
      <c r="A19" s="333">
        <v>6</v>
      </c>
      <c r="B19" s="308" t="str">
        <f>[3]Коэффициенты!B21</f>
        <v>Государственное автономное учреждение дополнительного профессионального образования Республики Карелия "Карельский институт развития образования"</v>
      </c>
      <c r="C19" s="50" t="s">
        <v>296</v>
      </c>
      <c r="D19" s="51">
        <v>192222.39180626001</v>
      </c>
      <c r="E19" s="51">
        <v>192222.39180626001</v>
      </c>
      <c r="F19" s="51">
        <v>192222.39180626001</v>
      </c>
      <c r="G19" s="128">
        <v>144644.975701613</v>
      </c>
      <c r="H19" s="128">
        <v>131618.53388253201</v>
      </c>
      <c r="I19" s="128">
        <v>131618.53388253201</v>
      </c>
      <c r="J19" s="129">
        <f t="shared" si="1"/>
        <v>47577.416104647011</v>
      </c>
      <c r="K19" s="129">
        <f t="shared" si="2"/>
        <v>60603.857923728006</v>
      </c>
      <c r="L19" s="129">
        <f t="shared" si="3"/>
        <v>60603.857923728006</v>
      </c>
      <c r="M19" s="125"/>
      <c r="N19" s="125"/>
      <c r="O19" s="130"/>
      <c r="P19" s="130"/>
      <c r="Q19" s="130"/>
      <c r="R19" s="125"/>
    </row>
    <row r="20" spans="1:18" ht="30" x14ac:dyDescent="0.25">
      <c r="A20" s="333"/>
      <c r="B20" s="308"/>
      <c r="C20" s="50" t="s">
        <v>300</v>
      </c>
      <c r="D20" s="51">
        <v>414070.85096894501</v>
      </c>
      <c r="E20" s="51">
        <v>414070.85096894501</v>
      </c>
      <c r="F20" s="51">
        <v>414070.85096894501</v>
      </c>
      <c r="G20" s="128">
        <v>306063.439526273</v>
      </c>
      <c r="H20" s="128">
        <v>278499.96856160299</v>
      </c>
      <c r="I20" s="128">
        <v>278499.96856160299</v>
      </c>
      <c r="J20" s="129">
        <f t="shared" si="1"/>
        <v>108007.41144267202</v>
      </c>
      <c r="K20" s="129">
        <f t="shared" si="2"/>
        <v>135570.88240734203</v>
      </c>
      <c r="L20" s="129">
        <f t="shared" si="3"/>
        <v>135570.88240734203</v>
      </c>
      <c r="O20" s="130"/>
      <c r="P20" s="130"/>
      <c r="Q20" s="130"/>
    </row>
    <row r="21" spans="1:18" ht="22.5" customHeight="1" x14ac:dyDescent="0.25">
      <c r="A21" s="333"/>
      <c r="B21" s="308"/>
      <c r="C21" s="50" t="s">
        <v>301</v>
      </c>
      <c r="D21" s="51">
        <v>12378.354350559301</v>
      </c>
      <c r="E21" s="51">
        <v>12378.354350559301</v>
      </c>
      <c r="F21" s="51">
        <v>12378.354350559301</v>
      </c>
      <c r="G21" s="128">
        <v>9505.1553105829607</v>
      </c>
      <c r="H21" s="128">
        <v>8649.1397315139602</v>
      </c>
      <c r="I21" s="128">
        <v>8649.1397315139602</v>
      </c>
      <c r="J21" s="129">
        <f t="shared" si="1"/>
        <v>2873.1990399763399</v>
      </c>
      <c r="K21" s="129">
        <f t="shared" si="2"/>
        <v>3729.2146190453404</v>
      </c>
      <c r="L21" s="129">
        <f t="shared" si="3"/>
        <v>3729.2146190453404</v>
      </c>
      <c r="O21" s="130"/>
      <c r="P21" s="130"/>
      <c r="Q21" s="130"/>
    </row>
    <row r="22" spans="1:18" ht="33.75" customHeight="1" x14ac:dyDescent="0.25">
      <c r="A22" s="333"/>
      <c r="B22" s="308"/>
      <c r="C22" s="50" t="s">
        <v>302</v>
      </c>
      <c r="D22" s="51">
        <v>2327.5840941430001</v>
      </c>
      <c r="E22" s="51">
        <v>2327.5840941430001</v>
      </c>
      <c r="F22" s="51">
        <v>2327.5840941430001</v>
      </c>
      <c r="G22" s="128">
        <v>1801.9675251159999</v>
      </c>
      <c r="H22" s="128">
        <v>1639.6858764660001</v>
      </c>
      <c r="I22" s="128">
        <v>1639.6858764660001</v>
      </c>
      <c r="J22" s="129">
        <f t="shared" si="1"/>
        <v>525.6165690270002</v>
      </c>
      <c r="K22" s="129">
        <f t="shared" si="2"/>
        <v>687.89821767700005</v>
      </c>
      <c r="L22" s="129">
        <f t="shared" si="3"/>
        <v>687.89821767700005</v>
      </c>
      <c r="O22" s="130"/>
      <c r="P22" s="130"/>
      <c r="Q22" s="130"/>
    </row>
    <row r="23" spans="1:18" ht="30" customHeight="1" x14ac:dyDescent="0.25">
      <c r="A23" s="307">
        <v>7</v>
      </c>
      <c r="B23" s="308" t="s">
        <v>280</v>
      </c>
      <c r="C23" s="50" t="s">
        <v>297</v>
      </c>
      <c r="D23" s="51">
        <v>439038.27178769099</v>
      </c>
      <c r="E23" s="51">
        <v>439038.27178769099</v>
      </c>
      <c r="F23" s="51">
        <v>439038.27178769099</v>
      </c>
      <c r="G23" s="128">
        <v>266544.54262382601</v>
      </c>
      <c r="H23" s="128">
        <v>156830.900109112</v>
      </c>
      <c r="I23" s="128">
        <v>322472.12456067599</v>
      </c>
      <c r="J23" s="129">
        <f t="shared" si="1"/>
        <v>172493.72916386498</v>
      </c>
      <c r="K23" s="129">
        <f t="shared" si="2"/>
        <v>282207.37167857902</v>
      </c>
      <c r="L23" s="129">
        <f t="shared" si="3"/>
        <v>116566.147227015</v>
      </c>
      <c r="O23" s="130"/>
      <c r="P23" s="130"/>
      <c r="Q23" s="130"/>
    </row>
    <row r="24" spans="1:18" ht="45" x14ac:dyDescent="0.25">
      <c r="A24" s="307"/>
      <c r="B24" s="308"/>
      <c r="C24" s="50" t="s">
        <v>303</v>
      </c>
      <c r="D24" s="51">
        <v>23751.5563628733</v>
      </c>
      <c r="E24" s="51">
        <v>23751.5563628733</v>
      </c>
      <c r="F24" s="51">
        <v>23751.5563628733</v>
      </c>
      <c r="G24" s="128">
        <v>15103.0364719635</v>
      </c>
      <c r="H24" s="128">
        <v>8886.4051800213001</v>
      </c>
      <c r="I24" s="128">
        <v>18272.023919487699</v>
      </c>
      <c r="J24" s="129">
        <f t="shared" si="1"/>
        <v>8648.5198909097999</v>
      </c>
      <c r="K24" s="129">
        <f t="shared" si="2"/>
        <v>14865.151182852</v>
      </c>
      <c r="L24" s="129">
        <f t="shared" si="3"/>
        <v>5479.5324433856003</v>
      </c>
      <c r="O24" s="130"/>
      <c r="P24" s="130"/>
      <c r="Q24" s="130"/>
    </row>
    <row r="25" spans="1:18" ht="30" x14ac:dyDescent="0.25">
      <c r="A25" s="307"/>
      <c r="B25" s="308"/>
      <c r="C25" s="50" t="s">
        <v>304</v>
      </c>
      <c r="D25" s="51">
        <v>9401850</v>
      </c>
      <c r="E25" s="51">
        <v>9401850</v>
      </c>
      <c r="F25" s="51">
        <v>9401850</v>
      </c>
      <c r="G25" s="128">
        <v>7678750</v>
      </c>
      <c r="H25" s="128">
        <v>0</v>
      </c>
      <c r="I25" s="128">
        <v>0</v>
      </c>
      <c r="J25" s="129">
        <f t="shared" si="1"/>
        <v>1723100</v>
      </c>
      <c r="K25" s="129">
        <f t="shared" si="2"/>
        <v>9401850</v>
      </c>
      <c r="L25" s="129">
        <f t="shared" si="3"/>
        <v>9401850</v>
      </c>
      <c r="O25" s="130"/>
      <c r="P25" s="130"/>
      <c r="Q25" s="130"/>
    </row>
    <row r="26" spans="1:18" ht="75" x14ac:dyDescent="0.25">
      <c r="A26" s="307"/>
      <c r="B26" s="308"/>
      <c r="C26" s="50" t="s">
        <v>305</v>
      </c>
      <c r="D26" s="51">
        <v>211175.59583263099</v>
      </c>
      <c r="E26" s="51">
        <v>211175.59583263099</v>
      </c>
      <c r="F26" s="51">
        <v>211175.59583263099</v>
      </c>
      <c r="G26" s="128">
        <v>134281.42043080099</v>
      </c>
      <c r="H26" s="128">
        <v>79009.218597334999</v>
      </c>
      <c r="I26" s="128">
        <v>162456.95563333199</v>
      </c>
      <c r="J26" s="129">
        <f t="shared" si="1"/>
        <v>76894.175401829998</v>
      </c>
      <c r="K26" s="129">
        <f t="shared" si="2"/>
        <v>132166.37723529601</v>
      </c>
      <c r="L26" s="129">
        <f t="shared" si="3"/>
        <v>48718.640199299</v>
      </c>
      <c r="O26" s="130"/>
      <c r="P26" s="130"/>
      <c r="Q26" s="130"/>
    </row>
    <row r="27" spans="1:18" ht="60" x14ac:dyDescent="0.25">
      <c r="A27" s="307"/>
      <c r="B27" s="308"/>
      <c r="C27" s="50" t="s">
        <v>306</v>
      </c>
      <c r="D27" s="51">
        <v>7604.6963751347503</v>
      </c>
      <c r="E27" s="51">
        <v>7604.6963751347503</v>
      </c>
      <c r="F27" s="51">
        <v>7604.6963751347503</v>
      </c>
      <c r="G27" s="128">
        <v>4835.6412926018002</v>
      </c>
      <c r="H27" s="128">
        <v>2845.2204237916999</v>
      </c>
      <c r="I27" s="128">
        <v>5850.2774278870002</v>
      </c>
      <c r="J27" s="129">
        <f t="shared" si="1"/>
        <v>2769.0550825329501</v>
      </c>
      <c r="K27" s="129">
        <f t="shared" si="2"/>
        <v>4759.4759513430508</v>
      </c>
      <c r="L27" s="129">
        <f t="shared" si="3"/>
        <v>1754.4189472477501</v>
      </c>
      <c r="O27" s="130"/>
      <c r="P27" s="130"/>
      <c r="Q27" s="130"/>
    </row>
    <row r="28" spans="1:18" ht="60" x14ac:dyDescent="0.25">
      <c r="A28" s="307"/>
      <c r="B28" s="308"/>
      <c r="C28" s="50" t="s">
        <v>307</v>
      </c>
      <c r="D28" s="51">
        <v>152173.880324984</v>
      </c>
      <c r="E28" s="51">
        <v>152173.880324984</v>
      </c>
      <c r="F28" s="51">
        <v>152173.880324984</v>
      </c>
      <c r="G28" s="128">
        <v>96763.665905320202</v>
      </c>
      <c r="H28" s="128">
        <v>56934.322017637001</v>
      </c>
      <c r="I28" s="128">
        <v>117067.056101034</v>
      </c>
      <c r="J28" s="129">
        <f t="shared" si="1"/>
        <v>55410.214419663796</v>
      </c>
      <c r="K28" s="129">
        <f t="shared" si="2"/>
        <v>95239.558307347004</v>
      </c>
      <c r="L28" s="129">
        <f t="shared" si="3"/>
        <v>35106.824223949996</v>
      </c>
      <c r="O28" s="130"/>
      <c r="P28" s="130"/>
      <c r="Q28" s="130"/>
    </row>
    <row r="29" spans="1:18" ht="105" hidden="1" customHeight="1" x14ac:dyDescent="0.25">
      <c r="A29" s="337">
        <v>8</v>
      </c>
      <c r="B29" s="314" t="s">
        <v>309</v>
      </c>
      <c r="C29" s="133" t="s">
        <v>310</v>
      </c>
      <c r="D29" s="51">
        <v>66696.116116136705</v>
      </c>
      <c r="E29" s="60">
        <v>66696.116116136705</v>
      </c>
      <c r="F29" s="60">
        <v>66696.116116136705</v>
      </c>
      <c r="G29" s="60">
        <v>56260.248148148101</v>
      </c>
      <c r="H29" s="60">
        <v>76035.702977849898</v>
      </c>
      <c r="I29" s="60">
        <v>76035.702977849898</v>
      </c>
      <c r="J29" s="129">
        <f t="shared" si="1"/>
        <v>10435.867967988605</v>
      </c>
      <c r="K29" s="129">
        <f t="shared" si="2"/>
        <v>-9339.5868617131928</v>
      </c>
      <c r="L29" s="129">
        <f t="shared" si="3"/>
        <v>-9339.5868617131928</v>
      </c>
      <c r="O29" s="130"/>
      <c r="P29" s="130"/>
      <c r="Q29" s="130"/>
    </row>
    <row r="30" spans="1:18" ht="105" hidden="1" x14ac:dyDescent="0.25">
      <c r="A30" s="337"/>
      <c r="B30" s="314"/>
      <c r="C30" s="133" t="s">
        <v>311</v>
      </c>
      <c r="D30" s="60">
        <v>104978.33906475401</v>
      </c>
      <c r="E30" s="60">
        <v>104978.33906475401</v>
      </c>
      <c r="F30" s="60">
        <v>104978.33906475401</v>
      </c>
      <c r="G30" s="60">
        <v>88552.463636363595</v>
      </c>
      <c r="H30" s="60">
        <v>119678.62120027401</v>
      </c>
      <c r="I30" s="60">
        <v>119678.62120027401</v>
      </c>
      <c r="J30" s="129">
        <f t="shared" si="1"/>
        <v>16425.875428390413</v>
      </c>
      <c r="K30" s="129">
        <f t="shared" si="2"/>
        <v>-14700.282135519999</v>
      </c>
      <c r="L30" s="129">
        <f t="shared" si="3"/>
        <v>-14700.282135519999</v>
      </c>
      <c r="O30" s="130"/>
      <c r="P30" s="130"/>
      <c r="Q30" s="130"/>
    </row>
    <row r="31" spans="1:18" ht="122.25" hidden="1" customHeight="1" x14ac:dyDescent="0.25">
      <c r="A31" s="337"/>
      <c r="B31" s="314"/>
      <c r="C31" s="133" t="s">
        <v>312</v>
      </c>
      <c r="D31" s="134">
        <v>112364.45209371499</v>
      </c>
      <c r="E31" s="60">
        <v>112364.45209371499</v>
      </c>
      <c r="F31" s="60">
        <v>112364.45209371499</v>
      </c>
      <c r="G31" s="60">
        <v>94782.864150943395</v>
      </c>
      <c r="H31" s="60">
        <v>128099.016822241</v>
      </c>
      <c r="I31" s="60">
        <v>128099.016822241</v>
      </c>
      <c r="J31" s="129">
        <f t="shared" si="1"/>
        <v>17581.587942771599</v>
      </c>
      <c r="K31" s="129">
        <f t="shared" si="2"/>
        <v>-15734.564728526006</v>
      </c>
      <c r="L31" s="129">
        <f t="shared" si="3"/>
        <v>-15734.564728526006</v>
      </c>
      <c r="O31" s="130"/>
      <c r="P31" s="130"/>
      <c r="Q31" s="130"/>
    </row>
    <row r="32" spans="1:18" ht="96.75" hidden="1" customHeight="1" x14ac:dyDescent="0.25">
      <c r="A32" s="337"/>
      <c r="B32" s="314"/>
      <c r="C32" s="133" t="s">
        <v>313</v>
      </c>
      <c r="D32" s="60">
        <v>35236.456660836498</v>
      </c>
      <c r="E32" s="60">
        <v>35236.456660836498</v>
      </c>
      <c r="F32" s="60">
        <v>35236.456660836498</v>
      </c>
      <c r="G32" s="60">
        <v>29723.093333333301</v>
      </c>
      <c r="H32" s="60">
        <v>40170.717980704503</v>
      </c>
      <c r="I32" s="60">
        <v>40170.717980704503</v>
      </c>
      <c r="J32" s="129">
        <f t="shared" si="1"/>
        <v>5513.3633275031971</v>
      </c>
      <c r="K32" s="129">
        <f t="shared" si="2"/>
        <v>-4934.2613198680046</v>
      </c>
      <c r="L32" s="129">
        <f t="shared" si="3"/>
        <v>-4934.2613198680046</v>
      </c>
      <c r="O32" s="130"/>
      <c r="P32" s="130"/>
      <c r="Q32" s="130"/>
    </row>
    <row r="33" spans="1:17" ht="135" hidden="1" customHeight="1" x14ac:dyDescent="0.25">
      <c r="A33" s="313">
        <v>9</v>
      </c>
      <c r="B33" s="334" t="s">
        <v>287</v>
      </c>
      <c r="C33" s="135" t="s">
        <v>426</v>
      </c>
      <c r="D33" s="60">
        <v>267.92139931031198</v>
      </c>
      <c r="E33" s="60">
        <v>269.50760352104697</v>
      </c>
      <c r="F33" s="60">
        <v>281.286543040884</v>
      </c>
      <c r="G33" s="76">
        <v>277.52270700000003</v>
      </c>
      <c r="H33" s="76">
        <v>306.80697199999997</v>
      </c>
      <c r="I33" s="76">
        <v>342.88412699999998</v>
      </c>
      <c r="J33" s="129">
        <f t="shared" si="1"/>
        <v>-9.601307689688042</v>
      </c>
      <c r="K33" s="129">
        <f t="shared" si="2"/>
        <v>-37.299368478952999</v>
      </c>
      <c r="L33" s="129">
        <f t="shared" si="3"/>
        <v>-61.59758395911598</v>
      </c>
      <c r="O33" s="130"/>
      <c r="P33" s="130"/>
      <c r="Q33" s="130"/>
    </row>
    <row r="34" spans="1:17" ht="30" hidden="1" x14ac:dyDescent="0.25">
      <c r="A34" s="313"/>
      <c r="B34" s="334"/>
      <c r="C34" s="135" t="s">
        <v>297</v>
      </c>
      <c r="D34" s="60">
        <v>112447.441221149</v>
      </c>
      <c r="E34" s="60">
        <v>113113.176041923</v>
      </c>
      <c r="F34" s="60">
        <v>118056.83344560101</v>
      </c>
      <c r="G34" s="76"/>
      <c r="H34" s="76"/>
      <c r="I34" s="76"/>
      <c r="J34" s="129"/>
      <c r="K34" s="129"/>
      <c r="L34" s="129"/>
      <c r="O34" s="130"/>
      <c r="P34" s="130"/>
      <c r="Q34" s="130"/>
    </row>
    <row r="35" spans="1:17" ht="30" hidden="1" x14ac:dyDescent="0.25">
      <c r="A35" s="313"/>
      <c r="B35" s="334"/>
      <c r="C35" s="135" t="s">
        <v>315</v>
      </c>
      <c r="D35" s="60">
        <v>61381.078099638798</v>
      </c>
      <c r="E35" s="60">
        <v>61744.4791746993</v>
      </c>
      <c r="F35" s="60">
        <v>64443.046771237801</v>
      </c>
      <c r="G35" s="76"/>
      <c r="H35" s="76"/>
      <c r="I35" s="76"/>
      <c r="J35" s="129"/>
      <c r="K35" s="129"/>
      <c r="L35" s="129"/>
      <c r="O35" s="130"/>
      <c r="P35" s="130"/>
      <c r="Q35" s="130"/>
    </row>
    <row r="36" spans="1:17" ht="45" hidden="1" x14ac:dyDescent="0.25">
      <c r="A36" s="313"/>
      <c r="B36" s="334"/>
      <c r="C36" s="135" t="s">
        <v>316</v>
      </c>
      <c r="D36" s="60">
        <v>30067.9238008473</v>
      </c>
      <c r="E36" s="60">
        <v>30245.938201577301</v>
      </c>
      <c r="F36" s="60">
        <v>31567.849242834</v>
      </c>
      <c r="G36" s="76">
        <v>400.930635</v>
      </c>
      <c r="H36" s="76">
        <v>352.654991</v>
      </c>
      <c r="I36" s="76">
        <v>342.57820199999998</v>
      </c>
      <c r="J36" s="129">
        <f>D36-G36</f>
        <v>29666.9931658473</v>
      </c>
      <c r="K36" s="129">
        <f>E36-H36</f>
        <v>29893.283210577301</v>
      </c>
      <c r="L36" s="129">
        <f>F36-I36</f>
        <v>31225.271040833999</v>
      </c>
      <c r="O36" s="130"/>
      <c r="P36" s="130"/>
      <c r="Q36" s="130"/>
    </row>
    <row r="37" spans="1:17" ht="45" hidden="1" x14ac:dyDescent="0.25">
      <c r="A37" s="66">
        <v>10</v>
      </c>
      <c r="B37" s="135" t="s">
        <v>288</v>
      </c>
      <c r="C37" s="135" t="s">
        <v>316</v>
      </c>
      <c r="D37" s="60">
        <v>32624.083514354399</v>
      </c>
      <c r="E37" s="60">
        <v>32478.870062759299</v>
      </c>
      <c r="F37" s="60">
        <v>31711.8663331797</v>
      </c>
      <c r="G37" s="136"/>
      <c r="H37" s="136"/>
      <c r="I37" s="136"/>
      <c r="J37" s="129"/>
      <c r="K37" s="129"/>
      <c r="L37" s="129"/>
      <c r="O37" s="130"/>
      <c r="P37" s="130"/>
      <c r="Q37" s="130"/>
    </row>
    <row r="38" spans="1:17" ht="45" x14ac:dyDescent="0.25">
      <c r="A38" s="66">
        <v>11</v>
      </c>
      <c r="B38" s="135" t="s">
        <v>286</v>
      </c>
      <c r="C38" s="135" t="s">
        <v>316</v>
      </c>
      <c r="D38" s="60">
        <v>44189.996376484902</v>
      </c>
      <c r="E38" s="60">
        <v>49080.312691550796</v>
      </c>
      <c r="F38" s="60">
        <v>53170.1729768636</v>
      </c>
      <c r="G38" s="136"/>
      <c r="H38" s="136"/>
      <c r="I38" s="136"/>
      <c r="J38" s="129"/>
      <c r="K38" s="129"/>
      <c r="L38" s="129"/>
      <c r="O38" s="130"/>
      <c r="P38" s="130"/>
      <c r="Q38" s="130"/>
    </row>
    <row r="39" spans="1:17" ht="135" customHeight="1" x14ac:dyDescent="0.25">
      <c r="A39" s="313">
        <v>12</v>
      </c>
      <c r="B39" s="334" t="s">
        <v>283</v>
      </c>
      <c r="C39" s="135" t="s">
        <v>426</v>
      </c>
      <c r="D39" s="60">
        <v>6.7504285714285697</v>
      </c>
      <c r="E39" s="60">
        <v>5.4714999999999998</v>
      </c>
      <c r="F39" s="60">
        <v>5.7362142857142899</v>
      </c>
      <c r="G39" s="136"/>
      <c r="H39" s="136"/>
      <c r="I39" s="136"/>
      <c r="J39" s="129"/>
      <c r="K39" s="129"/>
      <c r="L39" s="129"/>
      <c r="O39" s="130"/>
      <c r="P39" s="130"/>
      <c r="Q39" s="130"/>
    </row>
    <row r="40" spans="1:17" ht="45" x14ac:dyDescent="0.25">
      <c r="A40" s="313"/>
      <c r="B40" s="334"/>
      <c r="C40" s="135" t="s">
        <v>316</v>
      </c>
      <c r="D40" s="60">
        <v>44558.994450054197</v>
      </c>
      <c r="E40" s="60">
        <v>46353.215862088997</v>
      </c>
      <c r="F40" s="60">
        <v>46714.3477468661</v>
      </c>
      <c r="G40" s="136"/>
      <c r="H40" s="136"/>
      <c r="I40" s="136"/>
      <c r="J40" s="129"/>
      <c r="K40" s="129"/>
      <c r="L40" s="129"/>
      <c r="O40" s="130"/>
      <c r="P40" s="130"/>
      <c r="Q40" s="130"/>
    </row>
    <row r="41" spans="1:17" ht="45" hidden="1" x14ac:dyDescent="0.25">
      <c r="A41" s="66">
        <v>13</v>
      </c>
      <c r="B41" s="135" t="s">
        <v>285</v>
      </c>
      <c r="C41" s="135" t="s">
        <v>316</v>
      </c>
      <c r="D41" s="60">
        <v>50609.881751097098</v>
      </c>
      <c r="E41" s="60">
        <v>46242.664806353998</v>
      </c>
      <c r="F41" s="60">
        <v>46959.484593638801</v>
      </c>
      <c r="G41" s="136"/>
      <c r="H41" s="136"/>
      <c r="I41" s="136"/>
      <c r="J41" s="129"/>
      <c r="K41" s="129"/>
      <c r="L41" s="129"/>
      <c r="O41" s="130"/>
      <c r="P41" s="130"/>
      <c r="Q41" s="130"/>
    </row>
    <row r="42" spans="1:17" ht="45" hidden="1" x14ac:dyDescent="0.25">
      <c r="A42" s="66">
        <v>14</v>
      </c>
      <c r="B42" s="135" t="s">
        <v>284</v>
      </c>
      <c r="C42" s="135" t="s">
        <v>316</v>
      </c>
      <c r="D42" s="60">
        <v>41794.915431749003</v>
      </c>
      <c r="E42" s="60">
        <v>39553.108766207901</v>
      </c>
      <c r="F42" s="60">
        <v>36629.978233002403</v>
      </c>
      <c r="G42" s="136"/>
      <c r="H42" s="136"/>
      <c r="I42" s="136"/>
      <c r="J42" s="129"/>
      <c r="K42" s="129"/>
      <c r="L42" s="129"/>
      <c r="O42" s="130"/>
      <c r="P42" s="130"/>
      <c r="Q42" s="130"/>
    </row>
    <row r="43" spans="1:17" ht="45" hidden="1" x14ac:dyDescent="0.25">
      <c r="A43" s="66">
        <v>15</v>
      </c>
      <c r="B43" s="135" t="s">
        <v>281</v>
      </c>
      <c r="C43" s="135" t="s">
        <v>316</v>
      </c>
      <c r="D43" s="60">
        <v>50009.386664009602</v>
      </c>
      <c r="E43" s="60">
        <v>52350.639558087802</v>
      </c>
      <c r="F43" s="60">
        <v>58159.455769360902</v>
      </c>
      <c r="G43" s="136"/>
      <c r="H43" s="136"/>
      <c r="I43" s="136"/>
      <c r="J43" s="129"/>
      <c r="K43" s="129"/>
      <c r="L43" s="129"/>
      <c r="O43" s="130"/>
      <c r="P43" s="130"/>
      <c r="Q43" s="130"/>
    </row>
    <row r="44" spans="1:17" ht="45" hidden="1" x14ac:dyDescent="0.25">
      <c r="A44" s="66">
        <v>16</v>
      </c>
      <c r="B44" s="135" t="s">
        <v>282</v>
      </c>
      <c r="C44" s="135" t="s">
        <v>316</v>
      </c>
      <c r="D44" s="60">
        <v>27697.791290874</v>
      </c>
      <c r="E44" s="60">
        <v>29618.117219515199</v>
      </c>
      <c r="F44" s="60">
        <v>41842.655795529397</v>
      </c>
      <c r="G44" s="136"/>
      <c r="H44" s="136"/>
      <c r="I44" s="136"/>
      <c r="J44" s="129"/>
      <c r="K44" s="129"/>
      <c r="L44" s="129"/>
      <c r="O44" s="130"/>
      <c r="P44" s="130"/>
      <c r="Q44" s="130"/>
    </row>
    <row r="45" spans="1:17" ht="75" x14ac:dyDescent="0.25">
      <c r="A45" s="137">
        <v>17</v>
      </c>
      <c r="B45" s="138" t="s">
        <v>289</v>
      </c>
      <c r="C45" s="67" t="s">
        <v>427</v>
      </c>
      <c r="D45" s="68">
        <v>29150.849772727299</v>
      </c>
      <c r="E45" s="68">
        <v>20104.2086559415</v>
      </c>
      <c r="F45" s="68">
        <v>23051.902045253999</v>
      </c>
    </row>
    <row r="46" spans="1:17" ht="45" hidden="1" customHeight="1" x14ac:dyDescent="0.25">
      <c r="A46" s="335">
        <v>18</v>
      </c>
      <c r="B46" s="336" t="s">
        <v>324</v>
      </c>
      <c r="C46" s="140" t="s">
        <v>325</v>
      </c>
      <c r="D46" s="141">
        <v>18390.585500000001</v>
      </c>
      <c r="E46" s="141">
        <v>13952.332040020399</v>
      </c>
      <c r="F46" s="141">
        <v>18898.143013864101</v>
      </c>
    </row>
    <row r="47" spans="1:17" ht="60" hidden="1" x14ac:dyDescent="0.25">
      <c r="A47" s="335"/>
      <c r="B47" s="336"/>
      <c r="C47" s="126" t="s">
        <v>326</v>
      </c>
      <c r="D47" s="141">
        <v>343.84782426778202</v>
      </c>
      <c r="E47" s="141">
        <v>260.86602927474399</v>
      </c>
      <c r="F47" s="141">
        <v>353.33760080768297</v>
      </c>
    </row>
    <row r="48" spans="1:17" ht="30" hidden="1" x14ac:dyDescent="0.25">
      <c r="A48" s="335"/>
      <c r="B48" s="336"/>
      <c r="C48" s="126" t="s">
        <v>327</v>
      </c>
      <c r="D48" s="141">
        <v>35625</v>
      </c>
      <c r="E48" s="141">
        <v>27027.515188449401</v>
      </c>
      <c r="F48" s="141">
        <v>36608.206131822699</v>
      </c>
    </row>
    <row r="49" spans="1:6" ht="45" hidden="1" x14ac:dyDescent="0.25">
      <c r="A49" s="335"/>
      <c r="B49" s="336"/>
      <c r="C49" s="126" t="s">
        <v>328</v>
      </c>
      <c r="D49" s="141">
        <v>146986.66666666701</v>
      </c>
      <c r="E49" s="141">
        <v>111513.94711109799</v>
      </c>
      <c r="F49" s="141">
        <v>151043.317669132</v>
      </c>
    </row>
    <row r="50" spans="1:6" ht="45" hidden="1" x14ac:dyDescent="0.25">
      <c r="A50" s="335"/>
      <c r="B50" s="336"/>
      <c r="C50" s="126" t="s">
        <v>329</v>
      </c>
      <c r="D50" s="141">
        <v>63389.724999999999</v>
      </c>
      <c r="E50" s="141">
        <v>48091.698392396698</v>
      </c>
      <c r="F50" s="141">
        <v>65139.203352689197</v>
      </c>
    </row>
    <row r="51" spans="1:6" ht="45" hidden="1" x14ac:dyDescent="0.25">
      <c r="A51" s="335"/>
      <c r="B51" s="336"/>
      <c r="C51" s="126" t="s">
        <v>330</v>
      </c>
      <c r="D51" s="141">
        <v>125702.2</v>
      </c>
      <c r="E51" s="141">
        <v>95366.122658849199</v>
      </c>
      <c r="F51" s="141">
        <v>129171.425931891</v>
      </c>
    </row>
    <row r="52" spans="1:6" ht="30" hidden="1" x14ac:dyDescent="0.25">
      <c r="A52" s="335"/>
      <c r="B52" s="336"/>
      <c r="C52" s="126" t="s">
        <v>331</v>
      </c>
      <c r="D52" s="141">
        <v>156263.72093023299</v>
      </c>
      <c r="E52" s="141">
        <v>118552.142900926</v>
      </c>
      <c r="F52" s="141">
        <v>160576.40720672501</v>
      </c>
    </row>
    <row r="53" spans="1:6" ht="45" hidden="1" x14ac:dyDescent="0.25">
      <c r="A53" s="335"/>
      <c r="B53" s="336"/>
      <c r="C53" s="142" t="s">
        <v>332</v>
      </c>
      <c r="D53" s="141">
        <v>92235.979899497499</v>
      </c>
      <c r="E53" s="141">
        <v>69976.402741198093</v>
      </c>
      <c r="F53" s="141">
        <v>94781.579366496997</v>
      </c>
    </row>
    <row r="54" spans="1:6" ht="30" hidden="1" x14ac:dyDescent="0.25">
      <c r="A54" s="335"/>
      <c r="B54" s="336"/>
      <c r="C54" s="139" t="s">
        <v>322</v>
      </c>
      <c r="D54" s="141">
        <v>693688.45241379295</v>
      </c>
      <c r="E54" s="141">
        <v>526278.60164675803</v>
      </c>
      <c r="F54" s="141">
        <v>712833.39950117096</v>
      </c>
    </row>
    <row r="55" spans="1:6" ht="45" hidden="1" x14ac:dyDescent="0.25">
      <c r="A55" s="335"/>
      <c r="B55" s="336"/>
      <c r="C55" s="143" t="s">
        <v>334</v>
      </c>
      <c r="D55" s="141">
        <v>1361.55596701164</v>
      </c>
      <c r="E55" s="141">
        <v>1032.9677074619301</v>
      </c>
      <c r="F55" s="141">
        <v>1399.13323509826</v>
      </c>
    </row>
    <row r="56" spans="1:6" ht="45" hidden="1" x14ac:dyDescent="0.25">
      <c r="A56" s="335"/>
      <c r="B56" s="336"/>
      <c r="C56" s="144" t="s">
        <v>335</v>
      </c>
      <c r="D56" s="141">
        <v>732.00085867750602</v>
      </c>
      <c r="E56" s="141">
        <v>555.34496353303302</v>
      </c>
      <c r="F56" s="141">
        <v>752.20318100034604</v>
      </c>
    </row>
    <row r="57" spans="1:6" ht="60" hidden="1" x14ac:dyDescent="0.25">
      <c r="A57" s="335"/>
      <c r="B57" s="336"/>
      <c r="C57" s="143" t="s">
        <v>336</v>
      </c>
      <c r="D57" s="141">
        <v>484.13623910541003</v>
      </c>
      <c r="E57" s="141">
        <v>367.298233142463</v>
      </c>
      <c r="F57" s="141">
        <v>497.49780314543898</v>
      </c>
    </row>
    <row r="58" spans="1:6" ht="60" hidden="1" x14ac:dyDescent="0.25">
      <c r="A58" s="335"/>
      <c r="B58" s="336"/>
      <c r="C58" s="144" t="s">
        <v>337</v>
      </c>
      <c r="D58" s="141">
        <v>38872.978498452001</v>
      </c>
      <c r="E58" s="141">
        <v>29491.649594026101</v>
      </c>
      <c r="F58" s="141">
        <v>39945.824837312</v>
      </c>
    </row>
    <row r="59" spans="1:6" hidden="1" x14ac:dyDescent="0.25"/>
  </sheetData>
  <mergeCells count="21">
    <mergeCell ref="A39:A40"/>
    <mergeCell ref="B39:B40"/>
    <mergeCell ref="A46:A58"/>
    <mergeCell ref="B46:B58"/>
    <mergeCell ref="A23:A28"/>
    <mergeCell ref="B23:B28"/>
    <mergeCell ref="A29:A32"/>
    <mergeCell ref="B29:B32"/>
    <mergeCell ref="A33:A36"/>
    <mergeCell ref="B33:B36"/>
    <mergeCell ref="A10:A12"/>
    <mergeCell ref="B10:B12"/>
    <mergeCell ref="A17:A18"/>
    <mergeCell ref="B17:B18"/>
    <mergeCell ref="A19:A22"/>
    <mergeCell ref="B19:B22"/>
    <mergeCell ref="A6:F6"/>
    <mergeCell ref="A7:A8"/>
    <mergeCell ref="B7:B8"/>
    <mergeCell ref="C7:C8"/>
    <mergeCell ref="D7:F7"/>
  </mergeCells>
  <pageMargins left="0.70833333333333304" right="0.70833333333333304" top="0.74861111111111101" bottom="0.35416666666666702" header="0.31527777777777799" footer="0.511811023622047"/>
  <pageSetup paperSize="9" scale="77" fitToHeight="0" orientation="landscape" horizontalDpi="300" verticalDpi="300" r:id="rId1"/>
  <headerFooter>
    <oddHeader>&amp;C&amp;P</oddHeader>
  </headerFooter>
  <rowBreaks count="2" manualBreakCount="2">
    <brk id="15" max="16383" man="1"/>
    <brk id="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H311"/>
  <sheetViews>
    <sheetView view="pageBreakPreview" topLeftCell="A279" zoomScale="85" zoomScaleNormal="100" zoomScalePageLayoutView="85" workbookViewId="0">
      <selection activeCell="M161" sqref="M161"/>
    </sheetView>
  </sheetViews>
  <sheetFormatPr defaultColWidth="9.140625" defaultRowHeight="15" x14ac:dyDescent="0.25"/>
  <cols>
    <col min="1" max="1" width="8.5703125" style="112" customWidth="1"/>
    <col min="2" max="2" width="21.140625" style="112" customWidth="1"/>
    <col min="3" max="3" width="32.5703125" style="112" customWidth="1"/>
    <col min="4" max="4" width="22.5703125" style="112" customWidth="1"/>
    <col min="5" max="5" width="22.7109375" style="145" customWidth="1"/>
    <col min="6" max="6" width="24.28515625" style="145" customWidth="1"/>
    <col min="7" max="7" width="25.28515625" style="145" customWidth="1"/>
    <col min="8" max="8" width="18.28515625" style="146" customWidth="1"/>
    <col min="9" max="9" width="18.85546875" style="146" customWidth="1"/>
    <col min="10" max="10" width="20.7109375" style="146" customWidth="1"/>
    <col min="11" max="11" width="25.140625" style="112" customWidth="1"/>
    <col min="12" max="12" width="25.42578125" style="112" customWidth="1"/>
    <col min="13" max="13" width="26.7109375" style="112" customWidth="1"/>
    <col min="14" max="14" width="25.28515625" style="147" hidden="1" customWidth="1"/>
    <col min="15" max="15" width="15.28515625" style="147" hidden="1" customWidth="1"/>
    <col min="16" max="16" width="13.28515625" style="147" hidden="1" customWidth="1"/>
    <col min="17" max="17" width="13.28515625" style="112" hidden="1" customWidth="1"/>
    <col min="18" max="19" width="11.85546875" style="112" hidden="1" customWidth="1"/>
    <col min="20" max="20" width="7.5703125" style="112" hidden="1" customWidth="1"/>
    <col min="21" max="21" width="15" style="112" hidden="1" customWidth="1"/>
    <col min="22" max="22" width="13.7109375" style="112" hidden="1" customWidth="1"/>
    <col min="23" max="23" width="14" style="112" hidden="1" customWidth="1"/>
    <col min="24" max="25" width="13.7109375" style="112" hidden="1" customWidth="1"/>
    <col min="26" max="26" width="15.85546875" style="112" hidden="1" customWidth="1"/>
    <col min="27" max="30" width="9.140625" style="112" hidden="1"/>
    <col min="31" max="31" width="13.28515625" style="148" hidden="1" customWidth="1"/>
    <col min="32" max="33" width="12.42578125" style="112" hidden="1" customWidth="1"/>
    <col min="34" max="16384" width="9.140625" style="112"/>
  </cols>
  <sheetData>
    <row r="1" spans="1:34" ht="18" customHeight="1" x14ac:dyDescent="0.25">
      <c r="A1" s="124"/>
      <c r="E1" s="149"/>
      <c r="F1" s="149"/>
      <c r="G1" s="149"/>
      <c r="K1" s="150" t="s">
        <v>0</v>
      </c>
    </row>
    <row r="2" spans="1:34" ht="18" customHeight="1" x14ac:dyDescent="0.25">
      <c r="A2" s="124"/>
      <c r="E2" s="149"/>
      <c r="F2" s="149"/>
      <c r="G2" s="149"/>
      <c r="K2" s="150" t="s">
        <v>290</v>
      </c>
    </row>
    <row r="3" spans="1:34" ht="18" customHeight="1" x14ac:dyDescent="0.25">
      <c r="A3" s="124"/>
      <c r="B3" s="11"/>
      <c r="K3" s="150" t="s">
        <v>2</v>
      </c>
      <c r="M3" s="151" t="s">
        <v>272</v>
      </c>
      <c r="N3" s="11"/>
      <c r="O3" s="11"/>
      <c r="P3" s="11"/>
    </row>
    <row r="4" spans="1:34" ht="18" customHeight="1" x14ac:dyDescent="0.25">
      <c r="A4" s="124"/>
      <c r="B4" s="38"/>
      <c r="E4" s="152"/>
      <c r="K4" s="153" t="s">
        <v>4</v>
      </c>
    </row>
    <row r="5" spans="1:34" ht="18" customHeight="1" x14ac:dyDescent="0.25">
      <c r="A5" s="124"/>
      <c r="C5" s="154"/>
      <c r="D5" s="154"/>
      <c r="K5" s="39" t="s">
        <v>424</v>
      </c>
    </row>
    <row r="6" spans="1:34" ht="18" customHeight="1" x14ac:dyDescent="0.25">
      <c r="A6" s="124"/>
      <c r="C6" s="154"/>
      <c r="D6" s="154"/>
      <c r="K6" s="39"/>
    </row>
    <row r="7" spans="1:34" ht="42.75" customHeight="1" x14ac:dyDescent="0.25">
      <c r="A7" s="338" t="s">
        <v>428</v>
      </c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155"/>
      <c r="O7" s="155"/>
      <c r="P7" s="155"/>
    </row>
    <row r="8" spans="1:34" ht="54" customHeight="1" x14ac:dyDescent="0.25">
      <c r="A8" s="339" t="s">
        <v>7</v>
      </c>
      <c r="B8" s="339" t="s">
        <v>274</v>
      </c>
      <c r="C8" s="339" t="s">
        <v>293</v>
      </c>
      <c r="D8" s="340" t="s">
        <v>341</v>
      </c>
      <c r="E8" s="341" t="s">
        <v>414</v>
      </c>
      <c r="F8" s="341"/>
      <c r="G8" s="341"/>
      <c r="H8" s="342" t="s">
        <v>342</v>
      </c>
      <c r="I8" s="342"/>
      <c r="J8" s="342"/>
      <c r="K8" s="339" t="s">
        <v>343</v>
      </c>
      <c r="L8" s="339"/>
      <c r="M8" s="339"/>
      <c r="N8" s="156"/>
      <c r="O8" s="156"/>
      <c r="P8" s="156"/>
    </row>
    <row r="9" spans="1:34" ht="108" customHeight="1" x14ac:dyDescent="0.25">
      <c r="A9" s="339"/>
      <c r="B9" s="339"/>
      <c r="C9" s="339"/>
      <c r="D9" s="340"/>
      <c r="E9" s="157" t="s">
        <v>425</v>
      </c>
      <c r="F9" s="157" t="s">
        <v>275</v>
      </c>
      <c r="G9" s="157" t="s">
        <v>276</v>
      </c>
      <c r="H9" s="157" t="s">
        <v>425</v>
      </c>
      <c r="I9" s="157" t="s">
        <v>275</v>
      </c>
      <c r="J9" s="157" t="s">
        <v>276</v>
      </c>
      <c r="K9" s="157" t="s">
        <v>425</v>
      </c>
      <c r="L9" s="157" t="s">
        <v>275</v>
      </c>
      <c r="M9" s="157" t="s">
        <v>276</v>
      </c>
      <c r="N9" s="158"/>
      <c r="O9" s="158"/>
      <c r="P9" s="158"/>
    </row>
    <row r="10" spans="1:34" ht="15.75" x14ac:dyDescent="0.25">
      <c r="A10" s="159">
        <v>1</v>
      </c>
      <c r="B10" s="160">
        <v>2</v>
      </c>
      <c r="C10" s="160">
        <v>3</v>
      </c>
      <c r="D10" s="160">
        <v>4</v>
      </c>
      <c r="E10" s="159">
        <v>5</v>
      </c>
      <c r="F10" s="159">
        <v>6</v>
      </c>
      <c r="G10" s="159">
        <v>7</v>
      </c>
      <c r="H10" s="159">
        <v>8</v>
      </c>
      <c r="I10" s="159">
        <v>9</v>
      </c>
      <c r="J10" s="159">
        <v>10</v>
      </c>
      <c r="K10" s="160">
        <v>11</v>
      </c>
      <c r="L10" s="160">
        <v>12</v>
      </c>
      <c r="M10" s="160">
        <v>13</v>
      </c>
      <c r="N10" s="158"/>
      <c r="O10" s="158"/>
      <c r="P10" s="158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61"/>
      <c r="AF10" s="124"/>
      <c r="AG10" s="124"/>
      <c r="AH10" s="124"/>
    </row>
    <row r="11" spans="1:34" ht="78.75" hidden="1" x14ac:dyDescent="0.5">
      <c r="A11" s="343">
        <v>1</v>
      </c>
      <c r="B11" s="344" t="str">
        <f>[3]Коэффициенты!B13</f>
        <v>Государственное бюджетное образовательное учреждение дополнительного образования Республики Карелия "Ресурсный центр развития дополнительного образования"</v>
      </c>
      <c r="C11" s="162" t="s">
        <v>207</v>
      </c>
      <c r="D11" s="163"/>
      <c r="E11" s="164">
        <v>201.33507382158101</v>
      </c>
      <c r="F11" s="164">
        <v>201.33507382158101</v>
      </c>
      <c r="G11" s="164">
        <v>201.33507382158101</v>
      </c>
      <c r="H11" s="165">
        <v>37496</v>
      </c>
      <c r="I11" s="165">
        <v>37496</v>
      </c>
      <c r="J11" s="165">
        <v>37496</v>
      </c>
      <c r="K11" s="166">
        <v>7549259.9280140102</v>
      </c>
      <c r="L11" s="166">
        <v>7549259.9280140102</v>
      </c>
      <c r="M11" s="166">
        <v>7549259.9280140102</v>
      </c>
      <c r="N11" s="167"/>
      <c r="O11" s="167">
        <v>154.361306184162</v>
      </c>
      <c r="P11" s="167">
        <v>132.156601829587</v>
      </c>
      <c r="Q11" s="167">
        <v>132.156601829587</v>
      </c>
      <c r="R11" s="167">
        <v>19800</v>
      </c>
      <c r="S11" s="167">
        <v>19800</v>
      </c>
      <c r="T11" s="147">
        <v>19800</v>
      </c>
      <c r="U11" s="147">
        <v>3056353.86</v>
      </c>
      <c r="V11" s="147">
        <v>2616700.7200000002</v>
      </c>
      <c r="W11" s="168">
        <v>2616700.7200000002</v>
      </c>
      <c r="X11" s="169">
        <f t="shared" ref="X11:X19" si="0">D11-N11</f>
        <v>0</v>
      </c>
      <c r="Y11" s="169">
        <f t="shared" ref="Y11:Y19" si="1">E11-O11</f>
        <v>46.973767637419002</v>
      </c>
      <c r="Z11" s="169">
        <f t="shared" ref="Z11:Z19" si="2">F11-P11</f>
        <v>69.178471991994002</v>
      </c>
      <c r="AA11" s="169">
        <f t="shared" ref="AA11:AA19" si="3">G11-Q11</f>
        <v>69.178471991994002</v>
      </c>
      <c r="AB11" s="169">
        <f t="shared" ref="AB11:AB19" si="4">H11-R11</f>
        <v>17696</v>
      </c>
      <c r="AC11" s="169">
        <f t="shared" ref="AC11:AC19" si="5">I11-S11</f>
        <v>17696</v>
      </c>
      <c r="AD11" s="169">
        <f t="shared" ref="AD11:AD19" si="6">J11-T11</f>
        <v>17696</v>
      </c>
      <c r="AE11" s="148">
        <f t="shared" ref="AE11:AE19" si="7">K11-U11</f>
        <v>4492906.0680140108</v>
      </c>
      <c r="AF11" s="169">
        <f t="shared" ref="AF11:AF19" si="8">L11-V11</f>
        <v>4932559.2080140095</v>
      </c>
      <c r="AG11" s="169">
        <f t="shared" ref="AG11:AG19" si="9">M11-W11</f>
        <v>4932559.2080140095</v>
      </c>
      <c r="AH11" s="170"/>
    </row>
    <row r="12" spans="1:34" ht="47.25" hidden="1" x14ac:dyDescent="0.25">
      <c r="A12" s="343"/>
      <c r="B12" s="344"/>
      <c r="C12" s="162" t="s">
        <v>205</v>
      </c>
      <c r="D12" s="171"/>
      <c r="E12" s="164">
        <v>209.203365138972</v>
      </c>
      <c r="F12" s="164">
        <v>209.203365138972</v>
      </c>
      <c r="G12" s="164">
        <v>209.203365138972</v>
      </c>
      <c r="H12" s="165">
        <v>59956</v>
      </c>
      <c r="I12" s="165">
        <v>59956</v>
      </c>
      <c r="J12" s="165">
        <v>59956</v>
      </c>
      <c r="K12" s="166">
        <v>12542996.9602722</v>
      </c>
      <c r="L12" s="166">
        <v>12542996.9602722</v>
      </c>
      <c r="M12" s="166">
        <v>12542996.9602722</v>
      </c>
      <c r="N12" s="167"/>
      <c r="O12" s="167">
        <v>160.432686600875</v>
      </c>
      <c r="P12" s="167">
        <v>137.35462084175001</v>
      </c>
      <c r="Q12" s="167">
        <v>137.35462084175001</v>
      </c>
      <c r="R12" s="167">
        <v>68960</v>
      </c>
      <c r="S12" s="167">
        <v>68960</v>
      </c>
      <c r="T12" s="147">
        <v>68960</v>
      </c>
      <c r="U12" s="147">
        <v>11063438.07</v>
      </c>
      <c r="V12" s="147">
        <v>9471974.6500000004</v>
      </c>
      <c r="W12" s="168">
        <v>9471974.6500000004</v>
      </c>
      <c r="X12" s="169">
        <f t="shared" si="0"/>
        <v>0</v>
      </c>
      <c r="Y12" s="169">
        <f t="shared" si="1"/>
        <v>48.770678538097002</v>
      </c>
      <c r="Z12" s="169">
        <f t="shared" si="2"/>
        <v>71.848744297221998</v>
      </c>
      <c r="AA12" s="169">
        <f t="shared" si="3"/>
        <v>71.848744297221998</v>
      </c>
      <c r="AB12" s="169">
        <f t="shared" si="4"/>
        <v>-9004</v>
      </c>
      <c r="AC12" s="169">
        <f t="shared" si="5"/>
        <v>-9004</v>
      </c>
      <c r="AD12" s="169">
        <f t="shared" si="6"/>
        <v>-9004</v>
      </c>
      <c r="AE12" s="148">
        <f t="shared" si="7"/>
        <v>1479558.8902722001</v>
      </c>
      <c r="AF12" s="169">
        <f t="shared" si="8"/>
        <v>3071022.3102722</v>
      </c>
      <c r="AG12" s="169">
        <f t="shared" si="9"/>
        <v>3071022.3102722</v>
      </c>
    </row>
    <row r="13" spans="1:34" ht="78.75" hidden="1" x14ac:dyDescent="0.25">
      <c r="A13" s="343"/>
      <c r="B13" s="344"/>
      <c r="C13" s="162" t="s">
        <v>209</v>
      </c>
      <c r="D13" s="171"/>
      <c r="E13" s="164">
        <v>187.347703237535</v>
      </c>
      <c r="F13" s="164">
        <v>187.347703237535</v>
      </c>
      <c r="G13" s="164">
        <v>187.347703237535</v>
      </c>
      <c r="H13" s="165">
        <v>29408</v>
      </c>
      <c r="I13" s="165">
        <v>29408</v>
      </c>
      <c r="J13" s="165">
        <v>29408</v>
      </c>
      <c r="K13" s="166">
        <v>5509521.2568094302</v>
      </c>
      <c r="L13" s="166">
        <v>5509521.2568094302</v>
      </c>
      <c r="M13" s="166">
        <v>5509521.2568094302</v>
      </c>
      <c r="N13" s="167"/>
      <c r="O13" s="167">
        <v>142.206014513675</v>
      </c>
      <c r="P13" s="167">
        <v>121.74983551535</v>
      </c>
      <c r="Q13" s="167">
        <v>121.74983551535</v>
      </c>
      <c r="R13" s="167">
        <v>28488</v>
      </c>
      <c r="S13" s="167">
        <v>28488</v>
      </c>
      <c r="T13" s="147">
        <v>28488</v>
      </c>
      <c r="U13" s="147">
        <v>4051164.94</v>
      </c>
      <c r="V13" s="147">
        <v>3468409.31</v>
      </c>
      <c r="W13" s="168">
        <v>3468409.31</v>
      </c>
      <c r="X13" s="169">
        <f t="shared" si="0"/>
        <v>0</v>
      </c>
      <c r="Y13" s="169">
        <f t="shared" si="1"/>
        <v>45.14168872386</v>
      </c>
      <c r="Z13" s="169">
        <f t="shared" si="2"/>
        <v>65.597867722185001</v>
      </c>
      <c r="AA13" s="169">
        <f t="shared" si="3"/>
        <v>65.597867722185001</v>
      </c>
      <c r="AB13" s="169">
        <f t="shared" si="4"/>
        <v>920</v>
      </c>
      <c r="AC13" s="169">
        <f t="shared" si="5"/>
        <v>920</v>
      </c>
      <c r="AD13" s="169">
        <f t="shared" si="6"/>
        <v>920</v>
      </c>
      <c r="AE13" s="148">
        <f t="shared" si="7"/>
        <v>1458356.3168094303</v>
      </c>
      <c r="AF13" s="169">
        <f t="shared" si="8"/>
        <v>2041111.9468094301</v>
      </c>
      <c r="AG13" s="169">
        <f t="shared" si="9"/>
        <v>2041111.9468094301</v>
      </c>
    </row>
    <row r="14" spans="1:34" ht="220.5" hidden="1" x14ac:dyDescent="0.25">
      <c r="A14" s="343"/>
      <c r="B14" s="344"/>
      <c r="C14" s="162" t="s">
        <v>314</v>
      </c>
      <c r="D14" s="171"/>
      <c r="E14" s="164">
        <v>798.39382625924998</v>
      </c>
      <c r="F14" s="164">
        <v>798.39382625924998</v>
      </c>
      <c r="G14" s="164">
        <v>798.39382625924998</v>
      </c>
      <c r="H14" s="165">
        <v>20000</v>
      </c>
      <c r="I14" s="165">
        <v>20000</v>
      </c>
      <c r="J14" s="165">
        <v>20000</v>
      </c>
      <c r="K14" s="166">
        <v>15967876.525185</v>
      </c>
      <c r="L14" s="166">
        <v>15967876.525185</v>
      </c>
      <c r="M14" s="166">
        <v>15967876.525185</v>
      </c>
      <c r="N14" s="167"/>
      <c r="O14" s="167">
        <v>703.92926490107004</v>
      </c>
      <c r="P14" s="167">
        <v>602.66981329333998</v>
      </c>
      <c r="Q14" s="167">
        <v>602.66981329333998</v>
      </c>
      <c r="R14" s="167">
        <v>20000</v>
      </c>
      <c r="S14" s="167">
        <v>20000</v>
      </c>
      <c r="T14" s="147">
        <v>20000</v>
      </c>
      <c r="U14" s="147">
        <v>14078585.300000001</v>
      </c>
      <c r="V14" s="147">
        <v>12053396.27</v>
      </c>
      <c r="W14" s="168">
        <v>12053396.27</v>
      </c>
      <c r="X14" s="169">
        <f t="shared" si="0"/>
        <v>0</v>
      </c>
      <c r="Y14" s="169">
        <f t="shared" si="1"/>
        <v>94.464561358179935</v>
      </c>
      <c r="Z14" s="169">
        <f t="shared" si="2"/>
        <v>195.72401296590999</v>
      </c>
      <c r="AA14" s="169">
        <f t="shared" si="3"/>
        <v>195.72401296590999</v>
      </c>
      <c r="AB14" s="169">
        <f t="shared" si="4"/>
        <v>0</v>
      </c>
      <c r="AC14" s="169">
        <f t="shared" si="5"/>
        <v>0</v>
      </c>
      <c r="AD14" s="169">
        <f t="shared" si="6"/>
        <v>0</v>
      </c>
      <c r="AE14" s="148">
        <f t="shared" si="7"/>
        <v>1889291.2251849994</v>
      </c>
      <c r="AF14" s="169">
        <f t="shared" si="8"/>
        <v>3914480.2551850006</v>
      </c>
      <c r="AG14" s="169">
        <f t="shared" si="9"/>
        <v>3914480.2551850006</v>
      </c>
    </row>
    <row r="15" spans="1:34" ht="31.5" hidden="1" x14ac:dyDescent="0.25">
      <c r="A15" s="343"/>
      <c r="B15" s="344"/>
      <c r="C15" s="162" t="s">
        <v>315</v>
      </c>
      <c r="D15" s="171"/>
      <c r="E15" s="164">
        <v>86073.260443778097</v>
      </c>
      <c r="F15" s="164">
        <v>86073.260443778097</v>
      </c>
      <c r="G15" s="164">
        <v>86073.260443778097</v>
      </c>
      <c r="H15" s="165">
        <v>38</v>
      </c>
      <c r="I15" s="165">
        <v>38</v>
      </c>
      <c r="J15" s="165">
        <v>38</v>
      </c>
      <c r="K15" s="166">
        <v>3270783.89686357</v>
      </c>
      <c r="L15" s="166">
        <v>3270783.89686357</v>
      </c>
      <c r="M15" s="166">
        <v>3270783.89686357</v>
      </c>
      <c r="N15" s="167"/>
      <c r="O15" s="167">
        <v>73762.886270096205</v>
      </c>
      <c r="P15" s="167">
        <v>63152.176096307601</v>
      </c>
      <c r="Q15" s="167">
        <v>63152.176096307601</v>
      </c>
      <c r="R15" s="167">
        <v>38</v>
      </c>
      <c r="S15" s="167">
        <v>38</v>
      </c>
      <c r="T15" s="147">
        <v>38</v>
      </c>
      <c r="U15" s="147">
        <v>2802989.68</v>
      </c>
      <c r="V15" s="147">
        <v>2399782.69</v>
      </c>
      <c r="W15" s="168">
        <v>2399782.69</v>
      </c>
      <c r="X15" s="169">
        <f t="shared" si="0"/>
        <v>0</v>
      </c>
      <c r="Y15" s="169">
        <f t="shared" si="1"/>
        <v>12310.374173681892</v>
      </c>
      <c r="Z15" s="169">
        <f t="shared" si="2"/>
        <v>22921.084347470496</v>
      </c>
      <c r="AA15" s="169">
        <f t="shared" si="3"/>
        <v>22921.084347470496</v>
      </c>
      <c r="AB15" s="169">
        <f t="shared" si="4"/>
        <v>0</v>
      </c>
      <c r="AC15" s="169">
        <f t="shared" si="5"/>
        <v>0</v>
      </c>
      <c r="AD15" s="169">
        <f t="shared" si="6"/>
        <v>0</v>
      </c>
      <c r="AE15" s="148">
        <f t="shared" si="7"/>
        <v>467794.2168635698</v>
      </c>
      <c r="AF15" s="169">
        <f t="shared" si="8"/>
        <v>871001.20686357003</v>
      </c>
      <c r="AG15" s="169">
        <f t="shared" si="9"/>
        <v>871001.20686357003</v>
      </c>
    </row>
    <row r="16" spans="1:34" ht="31.5" hidden="1" x14ac:dyDescent="0.25">
      <c r="A16" s="343"/>
      <c r="B16" s="344"/>
      <c r="C16" s="162" t="s">
        <v>297</v>
      </c>
      <c r="D16" s="171"/>
      <c r="E16" s="164">
        <v>185412.468665714</v>
      </c>
      <c r="F16" s="164">
        <v>185412.468665714</v>
      </c>
      <c r="G16" s="164">
        <v>185412.468665714</v>
      </c>
      <c r="H16" s="165">
        <v>1</v>
      </c>
      <c r="I16" s="165">
        <v>1</v>
      </c>
      <c r="J16" s="165">
        <v>1</v>
      </c>
      <c r="K16" s="166">
        <v>185412.468665714</v>
      </c>
      <c r="L16" s="166">
        <v>185412.468665714</v>
      </c>
      <c r="M16" s="166">
        <v>185412.468665714</v>
      </c>
      <c r="N16" s="167"/>
      <c r="O16" s="167">
        <v>156079.549750715</v>
      </c>
      <c r="P16" s="167">
        <v>133627.67794629501</v>
      </c>
      <c r="Q16" s="167">
        <v>133627.67794629501</v>
      </c>
      <c r="R16" s="167">
        <v>1</v>
      </c>
      <c r="S16" s="167">
        <v>1</v>
      </c>
      <c r="T16" s="147">
        <v>1</v>
      </c>
      <c r="U16" s="147">
        <v>156079.54999999999</v>
      </c>
      <c r="V16" s="147">
        <v>133627.68</v>
      </c>
      <c r="W16" s="168">
        <v>133627.68</v>
      </c>
      <c r="X16" s="169">
        <f t="shared" si="0"/>
        <v>0</v>
      </c>
      <c r="Y16" s="169">
        <f t="shared" si="1"/>
        <v>29332.918914998998</v>
      </c>
      <c r="Z16" s="169">
        <f t="shared" si="2"/>
        <v>51784.79071941899</v>
      </c>
      <c r="AA16" s="169">
        <f t="shared" si="3"/>
        <v>51784.79071941899</v>
      </c>
      <c r="AB16" s="169">
        <f t="shared" si="4"/>
        <v>0</v>
      </c>
      <c r="AC16" s="169">
        <f t="shared" si="5"/>
        <v>0</v>
      </c>
      <c r="AD16" s="169">
        <f t="shared" si="6"/>
        <v>0</v>
      </c>
      <c r="AE16" s="148">
        <f t="shared" si="7"/>
        <v>29332.918665714009</v>
      </c>
      <c r="AF16" s="169">
        <f t="shared" si="8"/>
        <v>51784.788665714004</v>
      </c>
      <c r="AG16" s="169">
        <f t="shared" si="9"/>
        <v>51784.788665714004</v>
      </c>
    </row>
    <row r="17" spans="1:34" ht="78.75" hidden="1" x14ac:dyDescent="0.25">
      <c r="A17" s="343"/>
      <c r="B17" s="344"/>
      <c r="C17" s="162" t="s">
        <v>429</v>
      </c>
      <c r="D17" s="171"/>
      <c r="E17" s="164">
        <v>106.485167165706</v>
      </c>
      <c r="F17" s="164">
        <v>106.485167165706</v>
      </c>
      <c r="G17" s="164">
        <v>106.485167165706</v>
      </c>
      <c r="H17" s="165">
        <v>31645</v>
      </c>
      <c r="I17" s="165">
        <v>31645</v>
      </c>
      <c r="J17" s="165">
        <v>31645</v>
      </c>
      <c r="K17" s="166">
        <v>3369723.1149587599</v>
      </c>
      <c r="L17" s="166">
        <v>3369723.1149587599</v>
      </c>
      <c r="M17" s="166">
        <v>3369723.1149587599</v>
      </c>
      <c r="N17" s="167"/>
      <c r="O17" s="167">
        <v>78.978068765513299</v>
      </c>
      <c r="P17" s="167">
        <v>0</v>
      </c>
      <c r="Q17" s="172">
        <v>0</v>
      </c>
      <c r="R17" s="167">
        <v>11823</v>
      </c>
      <c r="S17" s="172">
        <v>0</v>
      </c>
      <c r="T17" s="173">
        <v>0</v>
      </c>
      <c r="U17" s="173">
        <v>933757.71</v>
      </c>
      <c r="V17" s="173">
        <v>0</v>
      </c>
      <c r="W17" s="174">
        <v>0</v>
      </c>
      <c r="X17" s="169">
        <f t="shared" si="0"/>
        <v>0</v>
      </c>
      <c r="Y17" s="169">
        <f t="shared" si="1"/>
        <v>27.507098400192703</v>
      </c>
      <c r="Z17" s="169">
        <f t="shared" si="2"/>
        <v>106.485167165706</v>
      </c>
      <c r="AA17" s="169">
        <f t="shared" si="3"/>
        <v>106.485167165706</v>
      </c>
      <c r="AB17" s="169">
        <f t="shared" si="4"/>
        <v>19822</v>
      </c>
      <c r="AC17" s="169">
        <f t="shared" si="5"/>
        <v>31645</v>
      </c>
      <c r="AD17" s="169">
        <f t="shared" si="6"/>
        <v>31645</v>
      </c>
      <c r="AE17" s="148">
        <f t="shared" si="7"/>
        <v>2435965.4049587599</v>
      </c>
      <c r="AF17" s="169">
        <f t="shared" si="8"/>
        <v>3369723.1149587599</v>
      </c>
      <c r="AG17" s="169">
        <f t="shared" si="9"/>
        <v>3369723.1149587599</v>
      </c>
      <c r="AH17" s="175"/>
    </row>
    <row r="18" spans="1:34" ht="47.25" hidden="1" x14ac:dyDescent="0.25">
      <c r="A18" s="343"/>
      <c r="B18" s="344"/>
      <c r="C18" s="162" t="s">
        <v>211</v>
      </c>
      <c r="D18" s="171"/>
      <c r="E18" s="164">
        <v>372.63371398554398</v>
      </c>
      <c r="F18" s="164">
        <v>372.63371398554398</v>
      </c>
      <c r="G18" s="164">
        <v>372.63371398554398</v>
      </c>
      <c r="H18" s="165">
        <v>13358</v>
      </c>
      <c r="I18" s="165">
        <v>13358</v>
      </c>
      <c r="J18" s="165">
        <v>13358</v>
      </c>
      <c r="K18" s="166">
        <v>4977641.1514189001</v>
      </c>
      <c r="L18" s="166">
        <v>4977641.1514189001</v>
      </c>
      <c r="M18" s="166">
        <v>4977641.1514189001</v>
      </c>
      <c r="N18" s="167"/>
      <c r="O18" s="167">
        <v>300.92995060637497</v>
      </c>
      <c r="P18" s="167">
        <v>257.64150773274997</v>
      </c>
      <c r="Q18" s="167">
        <v>257.64150773274997</v>
      </c>
      <c r="R18" s="167">
        <v>12840</v>
      </c>
      <c r="S18" s="167">
        <v>12840</v>
      </c>
      <c r="T18" s="147">
        <v>12840</v>
      </c>
      <c r="U18" s="147">
        <v>3863940.57</v>
      </c>
      <c r="V18" s="147">
        <v>3308116.96</v>
      </c>
      <c r="W18" s="147">
        <v>3308116.96</v>
      </c>
      <c r="X18" s="169">
        <f t="shared" si="0"/>
        <v>0</v>
      </c>
      <c r="Y18" s="169">
        <f t="shared" si="1"/>
        <v>71.703763379169004</v>
      </c>
      <c r="Z18" s="169">
        <f t="shared" si="2"/>
        <v>114.99220625279401</v>
      </c>
      <c r="AA18" s="169">
        <f t="shared" si="3"/>
        <v>114.99220625279401</v>
      </c>
      <c r="AB18" s="169">
        <f t="shared" si="4"/>
        <v>518</v>
      </c>
      <c r="AC18" s="169">
        <f t="shared" si="5"/>
        <v>518</v>
      </c>
      <c r="AD18" s="169">
        <f t="shared" si="6"/>
        <v>518</v>
      </c>
      <c r="AE18" s="148">
        <f t="shared" si="7"/>
        <v>1113700.5814189003</v>
      </c>
      <c r="AF18" s="169">
        <f t="shared" si="8"/>
        <v>1669524.1914189002</v>
      </c>
      <c r="AG18" s="169">
        <f t="shared" si="9"/>
        <v>1669524.1914189002</v>
      </c>
    </row>
    <row r="19" spans="1:34" ht="78.75" hidden="1" x14ac:dyDescent="0.25">
      <c r="A19" s="343"/>
      <c r="B19" s="344"/>
      <c r="C19" s="176" t="s">
        <v>214</v>
      </c>
      <c r="D19" s="171"/>
      <c r="E19" s="164">
        <v>127.38924078755799</v>
      </c>
      <c r="F19" s="164">
        <v>127.38924078755799</v>
      </c>
      <c r="G19" s="164">
        <v>127.38924078755799</v>
      </c>
      <c r="H19" s="165">
        <v>6480</v>
      </c>
      <c r="I19" s="165">
        <v>6480</v>
      </c>
      <c r="J19" s="165">
        <v>6480</v>
      </c>
      <c r="K19" s="166">
        <v>825482.28030337498</v>
      </c>
      <c r="L19" s="166">
        <v>825482.28030337498</v>
      </c>
      <c r="M19" s="166">
        <v>825482.28030337498</v>
      </c>
      <c r="N19" s="167"/>
      <c r="O19" s="167">
        <v>141.44656984337499</v>
      </c>
      <c r="P19" s="167">
        <v>121.09963612675</v>
      </c>
      <c r="Q19" s="167">
        <v>121.09963612675</v>
      </c>
      <c r="R19" s="167">
        <v>4320</v>
      </c>
      <c r="S19" s="167">
        <v>4320</v>
      </c>
      <c r="T19" s="147">
        <v>4320</v>
      </c>
      <c r="U19" s="147">
        <v>611049.18000000005</v>
      </c>
      <c r="V19" s="147">
        <v>523150.43</v>
      </c>
      <c r="W19" s="147">
        <v>523150.43</v>
      </c>
      <c r="X19" s="169">
        <f t="shared" si="0"/>
        <v>0</v>
      </c>
      <c r="Y19" s="169">
        <f t="shared" si="1"/>
        <v>-14.057329055816993</v>
      </c>
      <c r="Z19" s="169">
        <f t="shared" si="2"/>
        <v>6.2896046608079956</v>
      </c>
      <c r="AA19" s="169">
        <f t="shared" si="3"/>
        <v>6.2896046608079956</v>
      </c>
      <c r="AB19" s="169">
        <f t="shared" si="4"/>
        <v>2160</v>
      </c>
      <c r="AC19" s="169">
        <f t="shared" si="5"/>
        <v>2160</v>
      </c>
      <c r="AD19" s="169">
        <f t="shared" si="6"/>
        <v>2160</v>
      </c>
      <c r="AE19" s="148">
        <f t="shared" si="7"/>
        <v>214433.10030337493</v>
      </c>
      <c r="AF19" s="169">
        <f t="shared" si="8"/>
        <v>302331.85030337499</v>
      </c>
      <c r="AG19" s="169">
        <f t="shared" si="9"/>
        <v>302331.85030337499</v>
      </c>
    </row>
    <row r="20" spans="1:34" ht="78.75" hidden="1" x14ac:dyDescent="0.25">
      <c r="A20" s="343"/>
      <c r="B20" s="344"/>
      <c r="C20" s="162" t="s">
        <v>213</v>
      </c>
      <c r="D20" s="171"/>
      <c r="E20" s="164">
        <v>180.77827007454201</v>
      </c>
      <c r="F20" s="164">
        <v>180.77827007454201</v>
      </c>
      <c r="G20" s="164">
        <v>180.77827007454201</v>
      </c>
      <c r="H20" s="165">
        <v>4320</v>
      </c>
      <c r="I20" s="165">
        <v>4320</v>
      </c>
      <c r="J20" s="165">
        <v>4320</v>
      </c>
      <c r="K20" s="166">
        <v>780962.12672202103</v>
      </c>
      <c r="L20" s="166">
        <v>780962.12672202103</v>
      </c>
      <c r="M20" s="166">
        <v>780962.12672202103</v>
      </c>
      <c r="N20" s="167"/>
      <c r="O20" s="167">
        <v>95.879889625375</v>
      </c>
      <c r="P20" s="167">
        <v>0</v>
      </c>
      <c r="Q20" s="167">
        <v>0</v>
      </c>
      <c r="R20" s="167">
        <v>8310</v>
      </c>
      <c r="S20" s="167">
        <v>0</v>
      </c>
      <c r="T20" s="147">
        <v>0</v>
      </c>
      <c r="U20" s="147">
        <v>796761.88</v>
      </c>
      <c r="V20" s="147">
        <v>0</v>
      </c>
      <c r="W20" s="147">
        <v>0</v>
      </c>
      <c r="X20" s="169"/>
      <c r="Y20" s="169"/>
      <c r="Z20" s="169"/>
      <c r="AA20" s="169"/>
      <c r="AB20" s="169"/>
      <c r="AC20" s="169"/>
      <c r="AD20" s="169"/>
      <c r="AF20" s="169"/>
      <c r="AG20" s="169"/>
    </row>
    <row r="21" spans="1:34" ht="94.5" hidden="1" x14ac:dyDescent="0.25">
      <c r="A21" s="343"/>
      <c r="B21" s="344"/>
      <c r="C21" s="162" t="s">
        <v>430</v>
      </c>
      <c r="D21" s="171"/>
      <c r="E21" s="164">
        <v>126.300441435637</v>
      </c>
      <c r="F21" s="164">
        <v>126.300441435637</v>
      </c>
      <c r="G21" s="164">
        <v>126.300441435637</v>
      </c>
      <c r="H21" s="165">
        <v>9720</v>
      </c>
      <c r="I21" s="165">
        <v>9720</v>
      </c>
      <c r="J21" s="165">
        <v>9720</v>
      </c>
      <c r="K21" s="166">
        <v>1227640.2907543899</v>
      </c>
      <c r="L21" s="166">
        <v>1227640.2907543899</v>
      </c>
      <c r="M21" s="166">
        <v>1227640.2907543899</v>
      </c>
      <c r="N21" s="167"/>
      <c r="O21" s="167">
        <v>95.879889625375</v>
      </c>
      <c r="P21" s="167">
        <v>82.087672810750007</v>
      </c>
      <c r="Q21" s="167">
        <v>82.087672810750007</v>
      </c>
      <c r="R21" s="167">
        <v>6810</v>
      </c>
      <c r="S21" s="167">
        <v>15120</v>
      </c>
      <c r="T21" s="147">
        <v>15120</v>
      </c>
      <c r="U21" s="147">
        <v>652942.05000000005</v>
      </c>
      <c r="V21" s="147">
        <v>1241165.6100000001</v>
      </c>
      <c r="W21" s="147">
        <v>1241165.6100000001</v>
      </c>
      <c r="X21" s="169"/>
      <c r="Y21" s="169"/>
      <c r="Z21" s="169"/>
      <c r="AA21" s="169"/>
      <c r="AB21" s="169"/>
      <c r="AC21" s="169"/>
      <c r="AD21" s="169"/>
      <c r="AF21" s="169"/>
      <c r="AG21" s="169"/>
    </row>
    <row r="22" spans="1:34" ht="15.75" hidden="1" x14ac:dyDescent="0.25">
      <c r="A22" s="177" t="s">
        <v>416</v>
      </c>
      <c r="B22" s="178"/>
      <c r="C22" s="179"/>
      <c r="D22" s="180">
        <v>471400</v>
      </c>
      <c r="E22" s="181"/>
      <c r="F22" s="181"/>
      <c r="G22" s="181"/>
      <c r="H22" s="182"/>
      <c r="I22" s="182"/>
      <c r="J22" s="182"/>
      <c r="K22" s="180">
        <v>56678699.999967404</v>
      </c>
      <c r="L22" s="180">
        <v>56678699.999967404</v>
      </c>
      <c r="M22" s="180">
        <v>56678699.999967404</v>
      </c>
      <c r="N22" s="167" t="e">
        <f>K22-'[5]Объем БА (5)'!$K$24</f>
        <v>#REF!</v>
      </c>
      <c r="O22" s="167"/>
      <c r="P22" s="167"/>
      <c r="Q22" s="172"/>
      <c r="R22" s="167"/>
      <c r="S22" s="172"/>
      <c r="T22" s="173"/>
      <c r="U22" s="173">
        <v>45045600</v>
      </c>
      <c r="V22" s="173">
        <v>38679100</v>
      </c>
      <c r="W22" s="183">
        <v>38679100</v>
      </c>
      <c r="X22" s="169" t="e">
        <f t="shared" ref="X22:X40" si="10">D22-N22</f>
        <v>#REF!</v>
      </c>
      <c r="Y22" s="169">
        <f t="shared" ref="Y22:Y40" si="11">E22-O22</f>
        <v>0</v>
      </c>
      <c r="Z22" s="169">
        <f t="shared" ref="Z22:Z40" si="12">F22-P22</f>
        <v>0</v>
      </c>
      <c r="AA22" s="169">
        <f t="shared" ref="AA22:AA40" si="13">G22-Q22</f>
        <v>0</v>
      </c>
      <c r="AB22" s="169">
        <f t="shared" ref="AB22:AB40" si="14">H22-R22</f>
        <v>0</v>
      </c>
      <c r="AC22" s="169">
        <f t="shared" ref="AC22:AC40" si="15">I22-S22</f>
        <v>0</v>
      </c>
      <c r="AD22" s="169">
        <f t="shared" ref="AD22:AD40" si="16">J22-T22</f>
        <v>0</v>
      </c>
      <c r="AE22" s="148">
        <f t="shared" ref="AE22:AE40" si="17">K22-U22</f>
        <v>11633099.999967404</v>
      </c>
      <c r="AF22" s="169">
        <f t="shared" ref="AF22:AF40" si="18">L22-V22</f>
        <v>17999599.999967404</v>
      </c>
      <c r="AG22" s="169">
        <f t="shared" ref="AG22:AG40" si="19">M22-W22</f>
        <v>17999599.999967404</v>
      </c>
      <c r="AH22" s="175"/>
    </row>
    <row r="23" spans="1:34" ht="31.5" x14ac:dyDescent="0.25">
      <c r="A23" s="345">
        <v>2</v>
      </c>
      <c r="B23" s="318" t="str">
        <f>[3]Коэффициенты!B14</f>
        <v>Государственное бюджетное образовательное учреждение Республики Карелия кадетская школа-интернат "Карельский кадетский корпус имени Александра Невского"</v>
      </c>
      <c r="C23" s="24" t="s">
        <v>193</v>
      </c>
      <c r="D23" s="82"/>
      <c r="E23" s="72">
        <v>270.36402952336402</v>
      </c>
      <c r="F23" s="72">
        <v>241.73824921126101</v>
      </c>
      <c r="G23" s="72">
        <v>266.02065452550602</v>
      </c>
      <c r="H23" s="23">
        <v>24983</v>
      </c>
      <c r="I23" s="23">
        <v>24983</v>
      </c>
      <c r="J23" s="23">
        <v>24983</v>
      </c>
      <c r="K23" s="27">
        <v>6754504.5495822104</v>
      </c>
      <c r="L23" s="27">
        <v>6039346.6800449304</v>
      </c>
      <c r="M23" s="27">
        <v>6645994.0120107299</v>
      </c>
      <c r="N23" s="167"/>
      <c r="O23" s="167">
        <v>213.24872582016201</v>
      </c>
      <c r="P23" s="167">
        <v>186.548967607191</v>
      </c>
      <c r="Q23" s="167">
        <v>147.09098711436999</v>
      </c>
      <c r="R23" s="167">
        <v>25542</v>
      </c>
      <c r="S23" s="167">
        <v>25542</v>
      </c>
      <c r="T23" s="147">
        <v>25542</v>
      </c>
      <c r="U23" s="172">
        <v>5446798.9500000002</v>
      </c>
      <c r="V23" s="147">
        <v>4764833.7300000004</v>
      </c>
      <c r="W23" s="147">
        <v>3756997.99</v>
      </c>
      <c r="X23" s="169">
        <f t="shared" si="10"/>
        <v>0</v>
      </c>
      <c r="Y23" s="169">
        <f t="shared" si="11"/>
        <v>57.115303703202017</v>
      </c>
      <c r="Z23" s="169">
        <f t="shared" si="12"/>
        <v>55.189281604070004</v>
      </c>
      <c r="AA23" s="169">
        <f t="shared" si="13"/>
        <v>118.92966741113602</v>
      </c>
      <c r="AB23" s="169">
        <f t="shared" si="14"/>
        <v>-559</v>
      </c>
      <c r="AC23" s="169">
        <f t="shared" si="15"/>
        <v>-559</v>
      </c>
      <c r="AD23" s="169">
        <f t="shared" si="16"/>
        <v>-559</v>
      </c>
      <c r="AE23" s="148">
        <f t="shared" si="17"/>
        <v>1307705.5995822102</v>
      </c>
      <c r="AF23" s="169">
        <f t="shared" si="18"/>
        <v>1274512.95004493</v>
      </c>
      <c r="AG23" s="169">
        <f t="shared" si="19"/>
        <v>2888996.0220107296</v>
      </c>
    </row>
    <row r="24" spans="1:34" ht="63" x14ac:dyDescent="0.25">
      <c r="A24" s="345"/>
      <c r="B24" s="318"/>
      <c r="C24" s="24" t="s">
        <v>58</v>
      </c>
      <c r="D24" s="82"/>
      <c r="E24" s="72">
        <v>140585.92267331199</v>
      </c>
      <c r="F24" s="72">
        <v>125700.87400572401</v>
      </c>
      <c r="G24" s="72">
        <v>138327.42185622299</v>
      </c>
      <c r="H24" s="23">
        <v>183</v>
      </c>
      <c r="I24" s="23">
        <v>177</v>
      </c>
      <c r="J24" s="23">
        <v>158</v>
      </c>
      <c r="K24" s="27">
        <v>25727223.8492161</v>
      </c>
      <c r="L24" s="27">
        <v>22249054.699013099</v>
      </c>
      <c r="M24" s="27">
        <v>21855732.653283201</v>
      </c>
      <c r="N24" s="167"/>
      <c r="O24" s="167">
        <v>108587.573919808</v>
      </c>
      <c r="P24" s="167">
        <v>94991.891425381196</v>
      </c>
      <c r="Q24" s="167">
        <v>74899.643009773004</v>
      </c>
      <c r="R24" s="167">
        <v>136</v>
      </c>
      <c r="S24" s="167">
        <v>156</v>
      </c>
      <c r="T24" s="147">
        <v>156</v>
      </c>
      <c r="U24" s="172">
        <v>14767910.060000001</v>
      </c>
      <c r="V24" s="147">
        <v>14818735.07</v>
      </c>
      <c r="W24" s="147">
        <v>11684344.32</v>
      </c>
      <c r="X24" s="169">
        <f t="shared" si="10"/>
        <v>0</v>
      </c>
      <c r="Y24" s="169">
        <f t="shared" si="11"/>
        <v>31998.348753503989</v>
      </c>
      <c r="Z24" s="169">
        <f t="shared" si="12"/>
        <v>30708.98258034281</v>
      </c>
      <c r="AA24" s="169">
        <f t="shared" si="13"/>
        <v>63427.77884644999</v>
      </c>
      <c r="AB24" s="169">
        <f t="shared" si="14"/>
        <v>47</v>
      </c>
      <c r="AC24" s="169">
        <f t="shared" si="15"/>
        <v>21</v>
      </c>
      <c r="AD24" s="169">
        <f t="shared" si="16"/>
        <v>2</v>
      </c>
      <c r="AE24" s="148">
        <f t="shared" si="17"/>
        <v>10959313.789216099</v>
      </c>
      <c r="AF24" s="169">
        <f t="shared" si="18"/>
        <v>7430319.6290130988</v>
      </c>
      <c r="AG24" s="169">
        <f t="shared" si="19"/>
        <v>10171388.333283201</v>
      </c>
    </row>
    <row r="25" spans="1:34" ht="63" x14ac:dyDescent="0.25">
      <c r="A25" s="345"/>
      <c r="B25" s="318"/>
      <c r="C25" s="24" t="s">
        <v>60</v>
      </c>
      <c r="D25" s="82"/>
      <c r="E25" s="72">
        <v>135737.60310233501</v>
      </c>
      <c r="F25" s="72">
        <v>121365.88799900201</v>
      </c>
      <c r="G25" s="72">
        <v>133556.99012425801</v>
      </c>
      <c r="H25" s="23">
        <v>35</v>
      </c>
      <c r="I25" s="23">
        <v>41</v>
      </c>
      <c r="J25" s="23">
        <v>60</v>
      </c>
      <c r="K25" s="27">
        <v>4750816.1085817199</v>
      </c>
      <c r="L25" s="27">
        <v>4976001.4079590701</v>
      </c>
      <c r="M25" s="27">
        <v>8013419.4074554704</v>
      </c>
      <c r="N25" s="167"/>
      <c r="O25" s="167">
        <v>105943.763291996</v>
      </c>
      <c r="P25" s="167">
        <v>92679.098505890695</v>
      </c>
      <c r="Q25" s="167">
        <v>73076.041422037</v>
      </c>
      <c r="R25" s="167">
        <v>71</v>
      </c>
      <c r="S25" s="167">
        <v>51</v>
      </c>
      <c r="T25" s="147">
        <v>51</v>
      </c>
      <c r="U25" s="172">
        <v>7522007.1900000004</v>
      </c>
      <c r="V25" s="147">
        <v>4726634.0199999996</v>
      </c>
      <c r="W25" s="147">
        <v>3726878.11</v>
      </c>
      <c r="X25" s="169">
        <f t="shared" si="10"/>
        <v>0</v>
      </c>
      <c r="Y25" s="169">
        <f t="shared" si="11"/>
        <v>29793.839810339006</v>
      </c>
      <c r="Z25" s="169">
        <f t="shared" si="12"/>
        <v>28686.789493111311</v>
      </c>
      <c r="AA25" s="169">
        <f t="shared" si="13"/>
        <v>60480.948702221009</v>
      </c>
      <c r="AB25" s="169">
        <f t="shared" si="14"/>
        <v>-36</v>
      </c>
      <c r="AC25" s="169">
        <f t="shared" si="15"/>
        <v>-10</v>
      </c>
      <c r="AD25" s="169">
        <f t="shared" si="16"/>
        <v>9</v>
      </c>
      <c r="AE25" s="148">
        <f t="shared" si="17"/>
        <v>-2771191.0814182805</v>
      </c>
      <c r="AF25" s="169">
        <f t="shared" si="18"/>
        <v>249367.3879590705</v>
      </c>
      <c r="AG25" s="169">
        <f t="shared" si="19"/>
        <v>4286541.297455471</v>
      </c>
    </row>
    <row r="26" spans="1:34" ht="36" customHeight="1" x14ac:dyDescent="0.25">
      <c r="A26" s="345"/>
      <c r="B26" s="318"/>
      <c r="C26" s="24" t="s">
        <v>51</v>
      </c>
      <c r="D26" s="82"/>
      <c r="E26" s="72">
        <v>170038.786654486</v>
      </c>
      <c r="F26" s="72">
        <v>152035.308307573</v>
      </c>
      <c r="G26" s="72">
        <v>167307.128097971</v>
      </c>
      <c r="H26" s="23">
        <v>218</v>
      </c>
      <c r="I26" s="23">
        <v>218</v>
      </c>
      <c r="J26" s="23">
        <v>218</v>
      </c>
      <c r="K26" s="27">
        <v>37068455.490677901</v>
      </c>
      <c r="L26" s="27">
        <v>33143697.211050998</v>
      </c>
      <c r="M26" s="27">
        <v>36472953.925357804</v>
      </c>
      <c r="N26" s="167"/>
      <c r="O26" s="167">
        <v>154552.09563901101</v>
      </c>
      <c r="P26" s="167">
        <v>135201.435657344</v>
      </c>
      <c r="Q26" s="167">
        <v>106604.249196349</v>
      </c>
      <c r="R26" s="167">
        <v>207</v>
      </c>
      <c r="S26" s="167">
        <v>207</v>
      </c>
      <c r="T26" s="147">
        <v>207</v>
      </c>
      <c r="U26" s="172">
        <v>31992283.800000001</v>
      </c>
      <c r="V26" s="147">
        <v>27986697.18</v>
      </c>
      <c r="W26" s="147">
        <v>22067079.579999998</v>
      </c>
      <c r="X26" s="169">
        <f t="shared" si="10"/>
        <v>0</v>
      </c>
      <c r="Y26" s="169">
        <f t="shared" si="11"/>
        <v>15486.691015474993</v>
      </c>
      <c r="Z26" s="169">
        <f t="shared" si="12"/>
        <v>16833.872650228994</v>
      </c>
      <c r="AA26" s="169">
        <f t="shared" si="13"/>
        <v>60702.878901621996</v>
      </c>
      <c r="AB26" s="169">
        <f t="shared" si="14"/>
        <v>11</v>
      </c>
      <c r="AC26" s="169">
        <f t="shared" si="15"/>
        <v>11</v>
      </c>
      <c r="AD26" s="169">
        <f t="shared" si="16"/>
        <v>11</v>
      </c>
      <c r="AE26" s="148">
        <f t="shared" si="17"/>
        <v>5076171.6906778999</v>
      </c>
      <c r="AF26" s="169">
        <f t="shared" si="18"/>
        <v>5157000.0310509987</v>
      </c>
      <c r="AG26" s="169">
        <f t="shared" si="19"/>
        <v>14405874.345357805</v>
      </c>
    </row>
    <row r="27" spans="1:34" ht="15.75" x14ac:dyDescent="0.25">
      <c r="A27" s="185" t="s">
        <v>416</v>
      </c>
      <c r="B27" s="186"/>
      <c r="C27" s="187"/>
      <c r="D27" s="84">
        <v>593500</v>
      </c>
      <c r="E27" s="85"/>
      <c r="F27" s="85"/>
      <c r="G27" s="85"/>
      <c r="H27" s="86"/>
      <c r="I27" s="86"/>
      <c r="J27" s="86"/>
      <c r="K27" s="87">
        <v>74894500</v>
      </c>
      <c r="L27" s="87">
        <v>67001600</v>
      </c>
      <c r="M27" s="87">
        <v>73581600</v>
      </c>
      <c r="N27" s="167" t="e">
        <f>K27-'[5]Объем БА (5)'!$K$29</f>
        <v>#REF!</v>
      </c>
      <c r="O27" s="167"/>
      <c r="P27" s="167"/>
      <c r="Q27" s="167"/>
      <c r="R27" s="167"/>
      <c r="S27" s="167"/>
      <c r="T27" s="147"/>
      <c r="U27" s="172">
        <v>60683100</v>
      </c>
      <c r="V27" s="147">
        <v>53251000</v>
      </c>
      <c r="W27" s="147">
        <v>42189400</v>
      </c>
      <c r="X27" s="169" t="e">
        <f t="shared" si="10"/>
        <v>#REF!</v>
      </c>
      <c r="Y27" s="169">
        <f t="shared" si="11"/>
        <v>0</v>
      </c>
      <c r="Z27" s="169">
        <f t="shared" si="12"/>
        <v>0</v>
      </c>
      <c r="AA27" s="169">
        <f t="shared" si="13"/>
        <v>0</v>
      </c>
      <c r="AB27" s="169">
        <f t="shared" si="14"/>
        <v>0</v>
      </c>
      <c r="AC27" s="169">
        <f t="shared" si="15"/>
        <v>0</v>
      </c>
      <c r="AD27" s="169">
        <f t="shared" si="16"/>
        <v>0</v>
      </c>
      <c r="AE27" s="148">
        <f t="shared" si="17"/>
        <v>14211400</v>
      </c>
      <c r="AF27" s="169">
        <f t="shared" si="18"/>
        <v>13750600</v>
      </c>
      <c r="AG27" s="169">
        <f t="shared" si="19"/>
        <v>31392200</v>
      </c>
    </row>
    <row r="28" spans="1:34" ht="31.5" x14ac:dyDescent="0.25">
      <c r="A28" s="345">
        <v>3</v>
      </c>
      <c r="B28" s="318" t="str">
        <f>[3]Коэффициенты!B15</f>
        <v>Государственное бюджетное образовательное учреждение Республики Карелия "Специализированная школа искусств"</v>
      </c>
      <c r="C28" s="24" t="s">
        <v>193</v>
      </c>
      <c r="D28" s="82"/>
      <c r="E28" s="72">
        <v>221.180196552241</v>
      </c>
      <c r="F28" s="72">
        <v>216.11010094529701</v>
      </c>
      <c r="G28" s="72">
        <v>221.180196552241</v>
      </c>
      <c r="H28" s="23">
        <v>93014</v>
      </c>
      <c r="I28" s="23">
        <v>93014</v>
      </c>
      <c r="J28" s="23">
        <v>93014</v>
      </c>
      <c r="K28" s="27">
        <v>20572854.802110098</v>
      </c>
      <c r="L28" s="27">
        <v>20101264.9293258</v>
      </c>
      <c r="M28" s="27">
        <v>20572854.802110098</v>
      </c>
      <c r="N28" s="167"/>
      <c r="O28" s="167">
        <v>193.17018873591201</v>
      </c>
      <c r="P28" s="167">
        <v>176.92386835596</v>
      </c>
      <c r="Q28" s="167">
        <v>149.88960320923701</v>
      </c>
      <c r="R28" s="167">
        <v>93014</v>
      </c>
      <c r="S28" s="167">
        <v>93014</v>
      </c>
      <c r="T28" s="147">
        <v>93014</v>
      </c>
      <c r="U28" s="172">
        <v>17967531.940000001</v>
      </c>
      <c r="V28" s="147">
        <v>16456396.689999999</v>
      </c>
      <c r="W28" s="147">
        <v>13941831.550000001</v>
      </c>
      <c r="X28" s="169">
        <f t="shared" si="10"/>
        <v>0</v>
      </c>
      <c r="Y28" s="169">
        <f t="shared" si="11"/>
        <v>28.010007816328994</v>
      </c>
      <c r="Z28" s="169">
        <f t="shared" si="12"/>
        <v>39.18623258933701</v>
      </c>
      <c r="AA28" s="169">
        <f t="shared" si="13"/>
        <v>71.290593343003991</v>
      </c>
      <c r="AB28" s="169">
        <f t="shared" si="14"/>
        <v>0</v>
      </c>
      <c r="AC28" s="169">
        <f t="shared" si="15"/>
        <v>0</v>
      </c>
      <c r="AD28" s="169">
        <f t="shared" si="16"/>
        <v>0</v>
      </c>
      <c r="AE28" s="148">
        <f t="shared" si="17"/>
        <v>2605322.862110097</v>
      </c>
      <c r="AF28" s="169">
        <f t="shared" si="18"/>
        <v>3644868.2393258009</v>
      </c>
      <c r="AG28" s="169">
        <f t="shared" si="19"/>
        <v>6631023.2521100976</v>
      </c>
    </row>
    <row r="29" spans="1:34" ht="63" x14ac:dyDescent="0.25">
      <c r="A29" s="345"/>
      <c r="B29" s="318"/>
      <c r="C29" s="24" t="s">
        <v>344</v>
      </c>
      <c r="D29" s="82"/>
      <c r="E29" s="72">
        <v>87904.289407910503</v>
      </c>
      <c r="F29" s="72">
        <v>85889.266550955406</v>
      </c>
      <c r="G29" s="72">
        <v>87904.289407910503</v>
      </c>
      <c r="H29" s="23">
        <v>110</v>
      </c>
      <c r="I29" s="23">
        <v>110</v>
      </c>
      <c r="J29" s="23">
        <v>110</v>
      </c>
      <c r="K29" s="27">
        <v>9669471.8348701596</v>
      </c>
      <c r="L29" s="27">
        <v>9447819.3206050899</v>
      </c>
      <c r="M29" s="27">
        <v>9669471.8348701596</v>
      </c>
      <c r="N29" s="167"/>
      <c r="O29" s="167">
        <v>75840.112619748703</v>
      </c>
      <c r="P29" s="167">
        <v>69461.681375595697</v>
      </c>
      <c r="Q29" s="167">
        <v>58847.8194399809</v>
      </c>
      <c r="R29" s="167">
        <v>110</v>
      </c>
      <c r="S29" s="167">
        <v>110</v>
      </c>
      <c r="T29" s="147">
        <v>110</v>
      </c>
      <c r="U29" s="172">
        <v>8342412.3899999997</v>
      </c>
      <c r="V29" s="147">
        <v>7640784.9500000002</v>
      </c>
      <c r="W29" s="147">
        <v>6473260.1399999997</v>
      </c>
      <c r="X29" s="169">
        <f t="shared" si="10"/>
        <v>0</v>
      </c>
      <c r="Y29" s="169">
        <f t="shared" si="11"/>
        <v>12064.1767881618</v>
      </c>
      <c r="Z29" s="169">
        <f t="shared" si="12"/>
        <v>16427.585175359709</v>
      </c>
      <c r="AA29" s="169">
        <f t="shared" si="13"/>
        <v>29056.469967929603</v>
      </c>
      <c r="AB29" s="169">
        <f t="shared" si="14"/>
        <v>0</v>
      </c>
      <c r="AC29" s="169">
        <f t="shared" si="15"/>
        <v>0</v>
      </c>
      <c r="AD29" s="169">
        <f t="shared" si="16"/>
        <v>0</v>
      </c>
      <c r="AE29" s="148">
        <f t="shared" si="17"/>
        <v>1327059.44487016</v>
      </c>
      <c r="AF29" s="169">
        <f t="shared" si="18"/>
        <v>1807034.3706050897</v>
      </c>
      <c r="AG29" s="169">
        <f t="shared" si="19"/>
        <v>3196211.69487016</v>
      </c>
    </row>
    <row r="30" spans="1:34" ht="63" x14ac:dyDescent="0.25">
      <c r="A30" s="345"/>
      <c r="B30" s="318"/>
      <c r="C30" s="24" t="s">
        <v>58</v>
      </c>
      <c r="D30" s="82"/>
      <c r="E30" s="72">
        <v>115010.943076191</v>
      </c>
      <c r="F30" s="72">
        <v>112374.556607914</v>
      </c>
      <c r="G30" s="72">
        <v>115010.943076191</v>
      </c>
      <c r="H30" s="23">
        <v>236</v>
      </c>
      <c r="I30" s="23">
        <v>236</v>
      </c>
      <c r="J30" s="23">
        <v>236</v>
      </c>
      <c r="K30" s="27">
        <v>27142582.565981101</v>
      </c>
      <c r="L30" s="27">
        <v>26520395.359467801</v>
      </c>
      <c r="M30" s="27">
        <v>27142582.565981101</v>
      </c>
      <c r="N30" s="167"/>
      <c r="O30" s="167">
        <v>98363.458294018201</v>
      </c>
      <c r="P30" s="167">
        <v>90090.7311844051</v>
      </c>
      <c r="Q30" s="172">
        <v>76324.715684443203</v>
      </c>
      <c r="R30" s="167">
        <v>240</v>
      </c>
      <c r="S30" s="172">
        <v>240</v>
      </c>
      <c r="T30" s="173">
        <v>240</v>
      </c>
      <c r="U30" s="172">
        <v>23607229.989999998</v>
      </c>
      <c r="V30" s="173">
        <v>21621775.48</v>
      </c>
      <c r="W30" s="183">
        <v>18317931.77</v>
      </c>
      <c r="X30" s="169">
        <f t="shared" si="10"/>
        <v>0</v>
      </c>
      <c r="Y30" s="169">
        <f t="shared" si="11"/>
        <v>16647.484782172804</v>
      </c>
      <c r="Z30" s="169">
        <f t="shared" si="12"/>
        <v>22283.825423508897</v>
      </c>
      <c r="AA30" s="169">
        <f t="shared" si="13"/>
        <v>38686.227391747801</v>
      </c>
      <c r="AB30" s="169">
        <f t="shared" si="14"/>
        <v>-4</v>
      </c>
      <c r="AC30" s="169">
        <f t="shared" si="15"/>
        <v>-4</v>
      </c>
      <c r="AD30" s="169">
        <f t="shared" si="16"/>
        <v>-4</v>
      </c>
      <c r="AE30" s="148">
        <f t="shared" si="17"/>
        <v>3535352.5759811029</v>
      </c>
      <c r="AF30" s="169">
        <f t="shared" si="18"/>
        <v>4898619.8794678003</v>
      </c>
      <c r="AG30" s="169">
        <f t="shared" si="19"/>
        <v>8824650.7959811017</v>
      </c>
      <c r="AH30" s="175"/>
    </row>
    <row r="31" spans="1:34" ht="63" x14ac:dyDescent="0.25">
      <c r="A31" s="345"/>
      <c r="B31" s="318"/>
      <c r="C31" s="24" t="s">
        <v>60</v>
      </c>
      <c r="D31" s="82"/>
      <c r="E31" s="72">
        <v>111044.61561189299</v>
      </c>
      <c r="F31" s="72">
        <v>108499.148944602</v>
      </c>
      <c r="G31" s="72">
        <v>111044.61561189299</v>
      </c>
      <c r="H31" s="23">
        <v>50</v>
      </c>
      <c r="I31" s="23">
        <v>50</v>
      </c>
      <c r="J31" s="23">
        <v>50</v>
      </c>
      <c r="K31" s="27">
        <v>5552230.7805946404</v>
      </c>
      <c r="L31" s="27">
        <v>5424957.4472300801</v>
      </c>
      <c r="M31" s="27">
        <v>5552230.7805946404</v>
      </c>
      <c r="N31" s="167"/>
      <c r="O31" s="167">
        <v>95968.576936616199</v>
      </c>
      <c r="P31" s="167">
        <v>87897.268120679495</v>
      </c>
      <c r="Q31" s="167">
        <v>74466.417472160902</v>
      </c>
      <c r="R31" s="167">
        <v>50</v>
      </c>
      <c r="S31" s="167">
        <v>50</v>
      </c>
      <c r="T31" s="173">
        <v>50</v>
      </c>
      <c r="U31" s="172">
        <v>4798428.8499999996</v>
      </c>
      <c r="V31" s="173">
        <v>4394863.41</v>
      </c>
      <c r="W31" s="183">
        <v>3723320.87</v>
      </c>
      <c r="X31" s="169">
        <f t="shared" si="10"/>
        <v>0</v>
      </c>
      <c r="Y31" s="169">
        <f t="shared" si="11"/>
        <v>15076.038675276795</v>
      </c>
      <c r="Z31" s="169">
        <f t="shared" si="12"/>
        <v>20601.880823922504</v>
      </c>
      <c r="AA31" s="169">
        <f t="shared" si="13"/>
        <v>36578.198139732092</v>
      </c>
      <c r="AB31" s="169">
        <f t="shared" si="14"/>
        <v>0</v>
      </c>
      <c r="AC31" s="169">
        <f t="shared" si="15"/>
        <v>0</v>
      </c>
      <c r="AD31" s="169">
        <f t="shared" si="16"/>
        <v>0</v>
      </c>
      <c r="AE31" s="148">
        <f t="shared" si="17"/>
        <v>753801.93059464078</v>
      </c>
      <c r="AF31" s="169">
        <f t="shared" si="18"/>
        <v>1030094.03723008</v>
      </c>
      <c r="AG31" s="169">
        <f t="shared" si="19"/>
        <v>1828909.9105946403</v>
      </c>
      <c r="AH31" s="175"/>
    </row>
    <row r="32" spans="1:34" ht="15.75" x14ac:dyDescent="0.25">
      <c r="A32" s="345"/>
      <c r="B32" s="318"/>
      <c r="C32" s="24" t="s">
        <v>51</v>
      </c>
      <c r="D32" s="82"/>
      <c r="E32" s="72">
        <v>139105.828242191</v>
      </c>
      <c r="F32" s="72">
        <v>135917.11668634199</v>
      </c>
      <c r="G32" s="72">
        <v>139105.828242191</v>
      </c>
      <c r="H32" s="23">
        <v>56</v>
      </c>
      <c r="I32" s="23">
        <v>56</v>
      </c>
      <c r="J32" s="23">
        <v>56</v>
      </c>
      <c r="K32" s="27">
        <v>7789926.38156268</v>
      </c>
      <c r="L32" s="27">
        <v>7611358.53443514</v>
      </c>
      <c r="M32" s="27">
        <v>7789926.38156268</v>
      </c>
      <c r="N32" s="167"/>
      <c r="O32" s="167">
        <v>140000.16820403299</v>
      </c>
      <c r="P32" s="167">
        <v>128225.641291915</v>
      </c>
      <c r="Q32" s="167">
        <v>108632.547282011</v>
      </c>
      <c r="R32" s="167">
        <v>45</v>
      </c>
      <c r="S32" s="167">
        <v>45</v>
      </c>
      <c r="T32" s="173">
        <v>45</v>
      </c>
      <c r="U32" s="172">
        <v>6300007.5599999996</v>
      </c>
      <c r="V32" s="173">
        <v>5770153.8600000003</v>
      </c>
      <c r="W32" s="183">
        <v>4888464.63</v>
      </c>
      <c r="X32" s="169">
        <f t="shared" si="10"/>
        <v>0</v>
      </c>
      <c r="Y32" s="169">
        <f t="shared" si="11"/>
        <v>-894.3399618419935</v>
      </c>
      <c r="Z32" s="169">
        <f t="shared" si="12"/>
        <v>7691.4753944269905</v>
      </c>
      <c r="AA32" s="169">
        <f t="shared" si="13"/>
        <v>30473.280960179996</v>
      </c>
      <c r="AB32" s="169">
        <f t="shared" si="14"/>
        <v>11</v>
      </c>
      <c r="AC32" s="169">
        <f t="shared" si="15"/>
        <v>11</v>
      </c>
      <c r="AD32" s="169">
        <f t="shared" si="16"/>
        <v>11</v>
      </c>
      <c r="AE32" s="148">
        <f t="shared" si="17"/>
        <v>1489918.8215626804</v>
      </c>
      <c r="AF32" s="169">
        <f t="shared" si="18"/>
        <v>1841204.6744351396</v>
      </c>
      <c r="AG32" s="169">
        <f t="shared" si="19"/>
        <v>2901461.7515626801</v>
      </c>
      <c r="AH32" s="175"/>
    </row>
    <row r="33" spans="1:34" ht="220.5" x14ac:dyDescent="0.25">
      <c r="A33" s="345"/>
      <c r="B33" s="318"/>
      <c r="C33" s="24" t="s">
        <v>314</v>
      </c>
      <c r="D33" s="82"/>
      <c r="E33" s="72">
        <v>1065.7787810155201</v>
      </c>
      <c r="F33" s="72">
        <v>1041.3480209392001</v>
      </c>
      <c r="G33" s="72">
        <v>1065.7787810155201</v>
      </c>
      <c r="H33" s="23">
        <v>300</v>
      </c>
      <c r="I33" s="23">
        <v>300</v>
      </c>
      <c r="J33" s="23">
        <v>300</v>
      </c>
      <c r="K33" s="27">
        <v>319733.63430465601</v>
      </c>
      <c r="L33" s="27">
        <v>312404.40628176002</v>
      </c>
      <c r="M33" s="27">
        <v>319733.63430465601</v>
      </c>
      <c r="N33" s="167"/>
      <c r="O33" s="167">
        <v>1072.6308918608399</v>
      </c>
      <c r="P33" s="167">
        <v>982.41870522561999</v>
      </c>
      <c r="Q33" s="167">
        <v>832.30347199584003</v>
      </c>
      <c r="R33" s="167">
        <v>300</v>
      </c>
      <c r="S33" s="167">
        <v>300</v>
      </c>
      <c r="T33" s="173">
        <v>300</v>
      </c>
      <c r="U33" s="172">
        <v>321789.27</v>
      </c>
      <c r="V33" s="173">
        <v>294725.61</v>
      </c>
      <c r="W33" s="183">
        <v>249691.04</v>
      </c>
      <c r="X33" s="169">
        <f t="shared" si="10"/>
        <v>0</v>
      </c>
      <c r="Y33" s="169">
        <f t="shared" si="11"/>
        <v>-6.8521108453198849</v>
      </c>
      <c r="Z33" s="169">
        <f t="shared" si="12"/>
        <v>58.929315713580081</v>
      </c>
      <c r="AA33" s="169">
        <f t="shared" si="13"/>
        <v>233.47530901968003</v>
      </c>
      <c r="AB33" s="169">
        <f t="shared" si="14"/>
        <v>0</v>
      </c>
      <c r="AC33" s="169">
        <f t="shared" si="15"/>
        <v>0</v>
      </c>
      <c r="AD33" s="169">
        <f t="shared" si="16"/>
        <v>0</v>
      </c>
      <c r="AE33" s="148">
        <f t="shared" si="17"/>
        <v>-2055.6356953440118</v>
      </c>
      <c r="AF33" s="169">
        <f t="shared" si="18"/>
        <v>17678.796281760035</v>
      </c>
      <c r="AG33" s="169">
        <f t="shared" si="19"/>
        <v>70042.594304655999</v>
      </c>
      <c r="AH33" s="175"/>
    </row>
    <row r="34" spans="1:34" ht="22.5" customHeight="1" x14ac:dyDescent="0.25">
      <c r="A34" s="185" t="s">
        <v>416</v>
      </c>
      <c r="B34" s="188"/>
      <c r="C34" s="187"/>
      <c r="D34" s="88">
        <v>495700</v>
      </c>
      <c r="E34" s="89"/>
      <c r="F34" s="89"/>
      <c r="G34" s="89"/>
      <c r="H34" s="86"/>
      <c r="I34" s="86"/>
      <c r="J34" s="86"/>
      <c r="K34" s="87">
        <v>71542500</v>
      </c>
      <c r="L34" s="87">
        <v>69913900</v>
      </c>
      <c r="M34" s="87">
        <v>71542500</v>
      </c>
      <c r="N34" s="167" t="e">
        <f>K34-'[5]Объем БА (5)'!$K$36</f>
        <v>#REF!</v>
      </c>
      <c r="O34" s="167"/>
      <c r="P34" s="167"/>
      <c r="Q34" s="167"/>
      <c r="R34" s="167"/>
      <c r="S34" s="167"/>
      <c r="T34" s="173"/>
      <c r="U34" s="172">
        <v>61906000</v>
      </c>
      <c r="V34" s="173">
        <v>56747300</v>
      </c>
      <c r="W34" s="183">
        <v>48163100</v>
      </c>
      <c r="X34" s="169" t="e">
        <f t="shared" si="10"/>
        <v>#REF!</v>
      </c>
      <c r="Y34" s="169">
        <f t="shared" si="11"/>
        <v>0</v>
      </c>
      <c r="Z34" s="169">
        <f t="shared" si="12"/>
        <v>0</v>
      </c>
      <c r="AA34" s="169">
        <f t="shared" si="13"/>
        <v>0</v>
      </c>
      <c r="AB34" s="169">
        <f t="shared" si="14"/>
        <v>0</v>
      </c>
      <c r="AC34" s="169">
        <f t="shared" si="15"/>
        <v>0</v>
      </c>
      <c r="AD34" s="169">
        <f t="shared" si="16"/>
        <v>0</v>
      </c>
      <c r="AE34" s="148">
        <f t="shared" si="17"/>
        <v>9636500</v>
      </c>
      <c r="AF34" s="169">
        <f t="shared" si="18"/>
        <v>13166600</v>
      </c>
      <c r="AG34" s="169">
        <f t="shared" si="19"/>
        <v>23379400</v>
      </c>
      <c r="AH34" s="175"/>
    </row>
    <row r="35" spans="1:34" ht="78.75" customHeight="1" x14ac:dyDescent="0.25">
      <c r="A35" s="346">
        <v>4</v>
      </c>
      <c r="B35" s="347" t="str">
        <f>[3]Коэффициенты!B16</f>
        <v>Государственное бюджетное общеобразовательное учреждение Республики Карелия «Специальная (коррекционная) общеобразовательная школа – интернат №18»</v>
      </c>
      <c r="C35" s="29" t="s">
        <v>345</v>
      </c>
      <c r="D35" s="82"/>
      <c r="E35" s="72">
        <v>291492.18709575903</v>
      </c>
      <c r="F35" s="72">
        <v>297116.271395405</v>
      </c>
      <c r="G35" s="72">
        <v>334477.39640239801</v>
      </c>
      <c r="H35" s="23">
        <v>22</v>
      </c>
      <c r="I35" s="23">
        <v>22</v>
      </c>
      <c r="J35" s="23">
        <v>20</v>
      </c>
      <c r="K35" s="27">
        <v>6412828.1161067104</v>
      </c>
      <c r="L35" s="27">
        <v>6536557.9706988996</v>
      </c>
      <c r="M35" s="27">
        <v>6689547.9280479597</v>
      </c>
      <c r="N35" s="167"/>
      <c r="O35" s="167">
        <v>244640.89183902601</v>
      </c>
      <c r="P35" s="167">
        <v>226983.893645409</v>
      </c>
      <c r="Q35" s="167">
        <v>190785.57131615901</v>
      </c>
      <c r="R35" s="167">
        <v>29</v>
      </c>
      <c r="S35" s="167">
        <v>29</v>
      </c>
      <c r="T35" s="173">
        <v>29</v>
      </c>
      <c r="U35" s="173">
        <v>7094585.8600000003</v>
      </c>
      <c r="V35" s="173">
        <v>6582532.9199999999</v>
      </c>
      <c r="W35" s="183">
        <v>5532781.5700000003</v>
      </c>
      <c r="X35" s="169">
        <f t="shared" si="10"/>
        <v>0</v>
      </c>
      <c r="Y35" s="169">
        <f t="shared" si="11"/>
        <v>46851.295256733021</v>
      </c>
      <c r="Z35" s="169">
        <f t="shared" si="12"/>
        <v>70132.377749995998</v>
      </c>
      <c r="AA35" s="169">
        <f t="shared" si="13"/>
        <v>143691.825086239</v>
      </c>
      <c r="AB35" s="169">
        <f t="shared" si="14"/>
        <v>-7</v>
      </c>
      <c r="AC35" s="169">
        <f t="shared" si="15"/>
        <v>-7</v>
      </c>
      <c r="AD35" s="169">
        <f t="shared" si="16"/>
        <v>-9</v>
      </c>
      <c r="AE35" s="148">
        <f t="shared" si="17"/>
        <v>-681757.74389328994</v>
      </c>
      <c r="AF35" s="169">
        <f t="shared" si="18"/>
        <v>-45974.949301100336</v>
      </c>
      <c r="AG35" s="169">
        <f t="shared" si="19"/>
        <v>1156766.3580479594</v>
      </c>
      <c r="AH35" s="175"/>
    </row>
    <row r="36" spans="1:34" ht="63" x14ac:dyDescent="0.25">
      <c r="A36" s="346"/>
      <c r="B36" s="347"/>
      <c r="C36" s="29" t="s">
        <v>346</v>
      </c>
      <c r="D36" s="82"/>
      <c r="E36" s="72">
        <v>353801.61660599301</v>
      </c>
      <c r="F36" s="72">
        <v>360627.90631539602</v>
      </c>
      <c r="G36" s="72">
        <v>343168.95871216297</v>
      </c>
      <c r="H36" s="23">
        <v>43</v>
      </c>
      <c r="I36" s="23">
        <v>53</v>
      </c>
      <c r="J36" s="23">
        <v>57</v>
      </c>
      <c r="K36" s="27">
        <v>15213469.5140577</v>
      </c>
      <c r="L36" s="27">
        <v>19113279.034715999</v>
      </c>
      <c r="M36" s="27">
        <v>19560630.646593299</v>
      </c>
      <c r="N36" s="167"/>
      <c r="O36" s="167">
        <v>296430.886206544</v>
      </c>
      <c r="P36" s="167">
        <v>275035.93631515303</v>
      </c>
      <c r="Q36" s="167">
        <v>223717.25857967499</v>
      </c>
      <c r="R36" s="167">
        <v>34</v>
      </c>
      <c r="S36" s="167">
        <v>30</v>
      </c>
      <c r="T36" s="173">
        <v>31</v>
      </c>
      <c r="U36" s="173">
        <v>10078650.130000001</v>
      </c>
      <c r="V36" s="173">
        <v>8251078.0899999999</v>
      </c>
      <c r="W36" s="183">
        <v>6935235.0199999996</v>
      </c>
      <c r="X36" s="169">
        <f t="shared" si="10"/>
        <v>0</v>
      </c>
      <c r="Y36" s="169">
        <f t="shared" si="11"/>
        <v>57370.730399449007</v>
      </c>
      <c r="Z36" s="169">
        <f t="shared" si="12"/>
        <v>85591.970000242989</v>
      </c>
      <c r="AA36" s="169">
        <f t="shared" si="13"/>
        <v>119451.70013248798</v>
      </c>
      <c r="AB36" s="169">
        <f t="shared" si="14"/>
        <v>9</v>
      </c>
      <c r="AC36" s="169">
        <f t="shared" si="15"/>
        <v>23</v>
      </c>
      <c r="AD36" s="169">
        <f t="shared" si="16"/>
        <v>26</v>
      </c>
      <c r="AE36" s="148">
        <f t="shared" si="17"/>
        <v>5134819.3840576988</v>
      </c>
      <c r="AF36" s="169">
        <f t="shared" si="18"/>
        <v>10862200.944715999</v>
      </c>
      <c r="AG36" s="169">
        <f t="shared" si="19"/>
        <v>12625395.626593299</v>
      </c>
      <c r="AH36" s="175"/>
    </row>
    <row r="37" spans="1:34" ht="63" x14ac:dyDescent="0.25">
      <c r="A37" s="346"/>
      <c r="B37" s="347"/>
      <c r="C37" s="29" t="s">
        <v>347</v>
      </c>
      <c r="D37" s="82"/>
      <c r="E37" s="72">
        <v>377775.38948839402</v>
      </c>
      <c r="F37" s="72">
        <v>385064.23197155801</v>
      </c>
      <c r="G37" s="72">
        <v>394076.76742065098</v>
      </c>
      <c r="H37" s="23">
        <v>18</v>
      </c>
      <c r="I37" s="23">
        <v>5</v>
      </c>
      <c r="J37" s="23">
        <v>5</v>
      </c>
      <c r="K37" s="27">
        <v>6799957.0107910903</v>
      </c>
      <c r="L37" s="27">
        <v>1925321.15985779</v>
      </c>
      <c r="M37" s="27">
        <v>1970383.83710326</v>
      </c>
      <c r="N37" s="167"/>
      <c r="O37" s="167">
        <v>316789.72552879201</v>
      </c>
      <c r="P37" s="167">
        <v>293925.37292866001</v>
      </c>
      <c r="Q37" s="167">
        <v>259404.11569649601</v>
      </c>
      <c r="R37" s="167">
        <v>17</v>
      </c>
      <c r="S37" s="167">
        <v>21</v>
      </c>
      <c r="T37" s="173">
        <v>20</v>
      </c>
      <c r="U37" s="173">
        <v>5385425.3399999999</v>
      </c>
      <c r="V37" s="173">
        <v>6172432.8300000001</v>
      </c>
      <c r="W37" s="183">
        <v>5188082.3099999996</v>
      </c>
      <c r="X37" s="169">
        <f t="shared" si="10"/>
        <v>0</v>
      </c>
      <c r="Y37" s="169">
        <f t="shared" si="11"/>
        <v>60985.66395960201</v>
      </c>
      <c r="Z37" s="169">
        <f t="shared" si="12"/>
        <v>91138.859042897995</v>
      </c>
      <c r="AA37" s="169">
        <f t="shared" si="13"/>
        <v>134672.65172415497</v>
      </c>
      <c r="AB37" s="169">
        <f t="shared" si="14"/>
        <v>1</v>
      </c>
      <c r="AC37" s="169">
        <f t="shared" si="15"/>
        <v>-16</v>
      </c>
      <c r="AD37" s="169">
        <f t="shared" si="16"/>
        <v>-15</v>
      </c>
      <c r="AE37" s="148">
        <f t="shared" si="17"/>
        <v>1414531.6707910905</v>
      </c>
      <c r="AF37" s="169">
        <f t="shared" si="18"/>
        <v>-4247111.6701422101</v>
      </c>
      <c r="AG37" s="169">
        <f t="shared" si="19"/>
        <v>-3217698.4728967398</v>
      </c>
      <c r="AH37" s="175"/>
    </row>
    <row r="38" spans="1:34" ht="36" customHeight="1" x14ac:dyDescent="0.25">
      <c r="A38" s="346"/>
      <c r="B38" s="347"/>
      <c r="C38" s="29" t="s">
        <v>51</v>
      </c>
      <c r="D38" s="82"/>
      <c r="E38" s="72">
        <v>367220.31282878597</v>
      </c>
      <c r="F38" s="72">
        <v>374305.504430209</v>
      </c>
      <c r="G38" s="72">
        <v>373723.15011592099</v>
      </c>
      <c r="H38" s="23">
        <v>83</v>
      </c>
      <c r="I38" s="23">
        <v>80</v>
      </c>
      <c r="J38" s="23">
        <v>82</v>
      </c>
      <c r="K38" s="27">
        <v>30479285.964789201</v>
      </c>
      <c r="L38" s="27">
        <v>29944440.354416698</v>
      </c>
      <c r="M38" s="27">
        <v>30645298.3095055</v>
      </c>
      <c r="N38" s="167"/>
      <c r="O38" s="167">
        <v>359031.53256014001</v>
      </c>
      <c r="P38" s="167">
        <v>333118.37031563203</v>
      </c>
      <c r="Q38" s="167">
        <v>279994.22151009098</v>
      </c>
      <c r="R38" s="167">
        <v>80</v>
      </c>
      <c r="S38" s="167">
        <v>80</v>
      </c>
      <c r="T38" s="173">
        <v>80</v>
      </c>
      <c r="U38" s="173">
        <v>28722522.600000001</v>
      </c>
      <c r="V38" s="173">
        <v>26649469.629999999</v>
      </c>
      <c r="W38" s="183">
        <v>22399537.719999999</v>
      </c>
      <c r="X38" s="169">
        <f t="shared" si="10"/>
        <v>0</v>
      </c>
      <c r="Y38" s="169">
        <f t="shared" si="11"/>
        <v>8188.7802686459618</v>
      </c>
      <c r="Z38" s="169">
        <f t="shared" si="12"/>
        <v>41187.134114576969</v>
      </c>
      <c r="AA38" s="169">
        <f t="shared" si="13"/>
        <v>93728.928605830006</v>
      </c>
      <c r="AB38" s="169">
        <f t="shared" si="14"/>
        <v>3</v>
      </c>
      <c r="AC38" s="169">
        <f t="shared" si="15"/>
        <v>0</v>
      </c>
      <c r="AD38" s="169">
        <f t="shared" si="16"/>
        <v>2</v>
      </c>
      <c r="AE38" s="148">
        <f t="shared" si="17"/>
        <v>1756763.3647891991</v>
      </c>
      <c r="AF38" s="169">
        <f t="shared" si="18"/>
        <v>3294970.7244166993</v>
      </c>
      <c r="AG38" s="169">
        <f t="shared" si="19"/>
        <v>8245760.5895055011</v>
      </c>
      <c r="AH38" s="175"/>
    </row>
    <row r="39" spans="1:34" ht="78.75" x14ac:dyDescent="0.25">
      <c r="A39" s="346"/>
      <c r="B39" s="347"/>
      <c r="C39" s="29" t="s">
        <v>28</v>
      </c>
      <c r="D39" s="82"/>
      <c r="E39" s="72">
        <v>9605.1447449657699</v>
      </c>
      <c r="F39" s="72">
        <v>9790.4675294088302</v>
      </c>
      <c r="G39" s="72">
        <v>10019.6161450053</v>
      </c>
      <c r="H39" s="23">
        <v>60</v>
      </c>
      <c r="I39" s="23">
        <v>60</v>
      </c>
      <c r="J39" s="23">
        <v>60</v>
      </c>
      <c r="K39" s="27">
        <v>576308.68469794595</v>
      </c>
      <c r="L39" s="27">
        <v>587428.05176453001</v>
      </c>
      <c r="M39" s="27">
        <v>601176.96870031697</v>
      </c>
      <c r="N39" s="167"/>
      <c r="O39" s="167">
        <v>9390.9561039312703</v>
      </c>
      <c r="P39" s="167">
        <v>8713.1622416011796</v>
      </c>
      <c r="Q39" s="167">
        <v>7323.6281638165801</v>
      </c>
      <c r="R39" s="167">
        <v>60</v>
      </c>
      <c r="S39" s="167">
        <v>60</v>
      </c>
      <c r="T39" s="173">
        <v>60</v>
      </c>
      <c r="U39" s="173">
        <v>563457.37</v>
      </c>
      <c r="V39" s="173">
        <v>522789.73</v>
      </c>
      <c r="W39" s="183">
        <v>439417.69</v>
      </c>
      <c r="X39" s="169">
        <f t="shared" si="10"/>
        <v>0</v>
      </c>
      <c r="Y39" s="169">
        <f t="shared" si="11"/>
        <v>214.1886410344996</v>
      </c>
      <c r="Z39" s="169">
        <f t="shared" si="12"/>
        <v>1077.3052878076505</v>
      </c>
      <c r="AA39" s="169">
        <f t="shared" si="13"/>
        <v>2695.9879811887204</v>
      </c>
      <c r="AB39" s="169">
        <f t="shared" si="14"/>
        <v>0</v>
      </c>
      <c r="AC39" s="169">
        <f t="shared" si="15"/>
        <v>0</v>
      </c>
      <c r="AD39" s="169">
        <f t="shared" si="16"/>
        <v>0</v>
      </c>
      <c r="AE39" s="148">
        <f t="shared" si="17"/>
        <v>12851.314697945956</v>
      </c>
      <c r="AF39" s="169">
        <f t="shared" si="18"/>
        <v>64638.321764530032</v>
      </c>
      <c r="AG39" s="169">
        <f t="shared" si="19"/>
        <v>161759.27870031697</v>
      </c>
      <c r="AH39" s="175"/>
    </row>
    <row r="40" spans="1:34" ht="94.5" x14ac:dyDescent="0.25">
      <c r="A40" s="346"/>
      <c r="B40" s="347"/>
      <c r="C40" s="29" t="s">
        <v>298</v>
      </c>
      <c r="D40" s="82"/>
      <c r="E40" s="72">
        <v>114416.90253405301</v>
      </c>
      <c r="F40" s="72">
        <v>116624.475613685</v>
      </c>
      <c r="G40" s="72">
        <v>119354.10390276001</v>
      </c>
      <c r="H40" s="23">
        <v>3</v>
      </c>
      <c r="I40" s="23">
        <v>3</v>
      </c>
      <c r="J40" s="23">
        <v>3</v>
      </c>
      <c r="K40" s="27">
        <v>343250.70760215801</v>
      </c>
      <c r="L40" s="27">
        <v>349873.42684105597</v>
      </c>
      <c r="M40" s="27">
        <v>358062.31170827901</v>
      </c>
      <c r="N40" s="167"/>
      <c r="O40" s="167">
        <v>99448.370486703905</v>
      </c>
      <c r="P40" s="167">
        <v>92270.667344592599</v>
      </c>
      <c r="Q40" s="167">
        <v>77555.775884970601</v>
      </c>
      <c r="R40" s="167">
        <v>3</v>
      </c>
      <c r="S40" s="167">
        <v>3</v>
      </c>
      <c r="T40" s="173">
        <v>3</v>
      </c>
      <c r="U40" s="173">
        <v>298345.11</v>
      </c>
      <c r="V40" s="173">
        <v>276812</v>
      </c>
      <c r="W40" s="183">
        <v>232667.33</v>
      </c>
      <c r="X40" s="169">
        <f t="shared" si="10"/>
        <v>0</v>
      </c>
      <c r="Y40" s="169">
        <f t="shared" si="11"/>
        <v>14968.532047349101</v>
      </c>
      <c r="Z40" s="169">
        <f t="shared" si="12"/>
        <v>24353.808269092406</v>
      </c>
      <c r="AA40" s="169">
        <f t="shared" si="13"/>
        <v>41798.328017789405</v>
      </c>
      <c r="AB40" s="169">
        <f t="shared" si="14"/>
        <v>0</v>
      </c>
      <c r="AC40" s="169">
        <f t="shared" si="15"/>
        <v>0</v>
      </c>
      <c r="AD40" s="169">
        <f t="shared" si="16"/>
        <v>0</v>
      </c>
      <c r="AE40" s="148">
        <f t="shared" si="17"/>
        <v>44905.597602158028</v>
      </c>
      <c r="AF40" s="169">
        <f t="shared" si="18"/>
        <v>73061.426841055974</v>
      </c>
      <c r="AG40" s="169">
        <f t="shared" si="19"/>
        <v>125394.98170827903</v>
      </c>
      <c r="AH40" s="175"/>
    </row>
    <row r="41" spans="1:34" ht="30.75" customHeight="1" x14ac:dyDescent="0.25">
      <c r="A41" s="185" t="s">
        <v>416</v>
      </c>
      <c r="B41" s="188"/>
      <c r="C41" s="187"/>
      <c r="D41" s="88">
        <v>34700</v>
      </c>
      <c r="E41" s="89"/>
      <c r="F41" s="89"/>
      <c r="G41" s="89"/>
      <c r="H41" s="23"/>
      <c r="I41" s="23"/>
      <c r="J41" s="23"/>
      <c r="K41" s="87">
        <v>59859800</v>
      </c>
      <c r="L41" s="87">
        <v>58491600</v>
      </c>
      <c r="M41" s="87">
        <v>59859800</v>
      </c>
      <c r="N41" s="87">
        <f t="shared" ref="N41:AG41" si="20">SUM(N35:N40)+$D$41</f>
        <v>34700</v>
      </c>
      <c r="O41" s="87">
        <f t="shared" si="20"/>
        <v>1360432.362725137</v>
      </c>
      <c r="P41" s="87">
        <f t="shared" si="20"/>
        <v>1264747.4027910477</v>
      </c>
      <c r="Q41" s="87">
        <f t="shared" si="20"/>
        <v>1073480.5711512081</v>
      </c>
      <c r="R41" s="87">
        <f t="shared" si="20"/>
        <v>34923</v>
      </c>
      <c r="S41" s="87">
        <f t="shared" si="20"/>
        <v>34923</v>
      </c>
      <c r="T41" s="87">
        <f t="shared" si="20"/>
        <v>34923</v>
      </c>
      <c r="U41" s="87">
        <f t="shared" si="20"/>
        <v>52177686.410000004</v>
      </c>
      <c r="V41" s="87">
        <f t="shared" si="20"/>
        <v>48489815.199999996</v>
      </c>
      <c r="W41" s="87">
        <f t="shared" si="20"/>
        <v>40762421.639999993</v>
      </c>
      <c r="X41" s="87">
        <f t="shared" si="20"/>
        <v>34700</v>
      </c>
      <c r="Y41" s="87">
        <f t="shared" si="20"/>
        <v>223279.19057281362</v>
      </c>
      <c r="Z41" s="87">
        <f t="shared" si="20"/>
        <v>348181.45446461404</v>
      </c>
      <c r="AA41" s="87">
        <f t="shared" si="20"/>
        <v>570739.42154768994</v>
      </c>
      <c r="AB41" s="87">
        <f t="shared" si="20"/>
        <v>34706</v>
      </c>
      <c r="AC41" s="87">
        <f t="shared" si="20"/>
        <v>34700</v>
      </c>
      <c r="AD41" s="87">
        <f t="shared" si="20"/>
        <v>34704</v>
      </c>
      <c r="AE41" s="87">
        <f t="shared" si="20"/>
        <v>7716813.5880448027</v>
      </c>
      <c r="AF41" s="87">
        <f t="shared" si="20"/>
        <v>10036484.798294973</v>
      </c>
      <c r="AG41" s="87">
        <f t="shared" si="20"/>
        <v>19132078.361658618</v>
      </c>
      <c r="AH41" s="175"/>
    </row>
    <row r="42" spans="1:34" ht="63" x14ac:dyDescent="0.25">
      <c r="A42" s="345">
        <v>5</v>
      </c>
      <c r="B42" s="318" t="str">
        <f>[3]Коэффициенты!B17</f>
        <v>Государственное бюджетное общеобразовательное учреждение Республики Карелия «Специальная (коррекционная) общеобразовательная школа – интернат №21»</v>
      </c>
      <c r="C42" s="189" t="s">
        <v>348</v>
      </c>
      <c r="D42" s="82"/>
      <c r="E42" s="72">
        <v>255464.75239069699</v>
      </c>
      <c r="F42" s="72">
        <v>260440.13054687501</v>
      </c>
      <c r="G42" s="72">
        <v>263744.310793988</v>
      </c>
      <c r="H42" s="23">
        <v>46</v>
      </c>
      <c r="I42" s="23">
        <v>47</v>
      </c>
      <c r="J42" s="23">
        <v>47</v>
      </c>
      <c r="K42" s="27">
        <v>11751378.609972101</v>
      </c>
      <c r="L42" s="27">
        <v>12240686.1357031</v>
      </c>
      <c r="M42" s="27">
        <v>12395982.607317399</v>
      </c>
      <c r="N42" s="167"/>
      <c r="O42" s="167">
        <v>189418.25656697599</v>
      </c>
      <c r="P42" s="167">
        <v>185238.94926611401</v>
      </c>
      <c r="Q42" s="167">
        <v>165528.45731101101</v>
      </c>
      <c r="R42" s="167">
        <v>68</v>
      </c>
      <c r="S42" s="167">
        <v>68</v>
      </c>
      <c r="T42" s="173">
        <v>68</v>
      </c>
      <c r="U42" s="173">
        <v>12880441.449999999</v>
      </c>
      <c r="V42" s="173">
        <v>12596248.550000001</v>
      </c>
      <c r="W42" s="183">
        <v>11255935.1</v>
      </c>
      <c r="X42" s="169">
        <f t="shared" ref="X42:X73" si="21">D42-N42</f>
        <v>0</v>
      </c>
      <c r="Y42" s="169">
        <f t="shared" ref="Y42:Y73" si="22">E42-O42</f>
        <v>66046.495823720994</v>
      </c>
      <c r="Z42" s="169">
        <f t="shared" ref="Z42:Z73" si="23">F42-P42</f>
        <v>75201.181280760997</v>
      </c>
      <c r="AA42" s="169">
        <f t="shared" ref="AA42:AA73" si="24">G42-Q42</f>
        <v>98215.853482976992</v>
      </c>
      <c r="AB42" s="169">
        <f t="shared" ref="AB42:AB73" si="25">H42-R42</f>
        <v>-22</v>
      </c>
      <c r="AC42" s="169">
        <f t="shared" ref="AC42:AC73" si="26">I42-S42</f>
        <v>-21</v>
      </c>
      <c r="AD42" s="169">
        <f t="shared" ref="AD42:AD73" si="27">J42-T42</f>
        <v>-21</v>
      </c>
      <c r="AE42" s="148">
        <f t="shared" ref="AE42:AE73" si="28">K42-U42</f>
        <v>-1129062.8400278986</v>
      </c>
      <c r="AF42" s="169">
        <f t="shared" ref="AF42:AF73" si="29">L42-V42</f>
        <v>-355562.41429690085</v>
      </c>
      <c r="AG42" s="169">
        <f t="shared" ref="AG42:AG73" si="30">M42-W42</f>
        <v>1140047.5073173996</v>
      </c>
      <c r="AH42" s="175"/>
    </row>
    <row r="43" spans="1:34" ht="63" x14ac:dyDescent="0.25">
      <c r="A43" s="345"/>
      <c r="B43" s="318"/>
      <c r="C43" s="189" t="s">
        <v>431</v>
      </c>
      <c r="D43" s="82"/>
      <c r="E43" s="72">
        <v>648016.767590506</v>
      </c>
      <c r="F43" s="72">
        <v>660637.40679859498</v>
      </c>
      <c r="G43" s="72">
        <v>669018.85348833702</v>
      </c>
      <c r="H43" s="23">
        <v>8</v>
      </c>
      <c r="I43" s="23">
        <v>8</v>
      </c>
      <c r="J43" s="23">
        <v>8</v>
      </c>
      <c r="K43" s="27">
        <v>5184134.1407240396</v>
      </c>
      <c r="L43" s="27">
        <v>5285099.2543887598</v>
      </c>
      <c r="M43" s="27">
        <v>5352150.8279066999</v>
      </c>
      <c r="N43" s="167"/>
      <c r="O43" s="167">
        <v>466732.40739238501</v>
      </c>
      <c r="P43" s="167">
        <v>456434.46572025103</v>
      </c>
      <c r="Q43" s="167">
        <v>407867.207590935</v>
      </c>
      <c r="R43" s="167">
        <v>2</v>
      </c>
      <c r="S43" s="167">
        <v>2</v>
      </c>
      <c r="T43" s="173">
        <v>2</v>
      </c>
      <c r="U43" s="173">
        <v>933464.81</v>
      </c>
      <c r="V43" s="173">
        <v>912868.93</v>
      </c>
      <c r="W43" s="183">
        <v>815734.42</v>
      </c>
      <c r="X43" s="169">
        <f t="shared" si="21"/>
        <v>0</v>
      </c>
      <c r="Y43" s="169">
        <f t="shared" si="22"/>
        <v>181284.36019812099</v>
      </c>
      <c r="Z43" s="169">
        <f t="shared" si="23"/>
        <v>204202.94107834395</v>
      </c>
      <c r="AA43" s="169">
        <f t="shared" si="24"/>
        <v>261151.64589740202</v>
      </c>
      <c r="AB43" s="169">
        <f t="shared" si="25"/>
        <v>6</v>
      </c>
      <c r="AC43" s="169">
        <f t="shared" si="26"/>
        <v>6</v>
      </c>
      <c r="AD43" s="169">
        <f t="shared" si="27"/>
        <v>6</v>
      </c>
      <c r="AE43" s="148">
        <f t="shared" si="28"/>
        <v>4250669.33072404</v>
      </c>
      <c r="AF43" s="169">
        <f t="shared" si="29"/>
        <v>4372230.3243887601</v>
      </c>
      <c r="AG43" s="169">
        <f t="shared" si="30"/>
        <v>4536416.4079066999</v>
      </c>
      <c r="AH43" s="175"/>
    </row>
    <row r="44" spans="1:34" ht="63" x14ac:dyDescent="0.25">
      <c r="A44" s="345"/>
      <c r="B44" s="318"/>
      <c r="C44" s="189" t="s">
        <v>47</v>
      </c>
      <c r="D44" s="82"/>
      <c r="E44" s="72">
        <v>309755.57583731698</v>
      </c>
      <c r="F44" s="72">
        <v>315788.31073069398</v>
      </c>
      <c r="G44" s="72">
        <v>319794.688305435</v>
      </c>
      <c r="H44" s="23">
        <v>72</v>
      </c>
      <c r="I44" s="23">
        <v>68</v>
      </c>
      <c r="J44" s="23">
        <v>68</v>
      </c>
      <c r="K44" s="27">
        <v>22302401.4602868</v>
      </c>
      <c r="L44" s="27">
        <v>21473605.129687201</v>
      </c>
      <c r="M44" s="27">
        <v>21746038.804769602</v>
      </c>
      <c r="N44" s="167"/>
      <c r="O44" s="167">
        <v>229261.59039948901</v>
      </c>
      <c r="P44" s="167">
        <v>224203.18338038999</v>
      </c>
      <c r="Q44" s="167">
        <v>200346.67231813501</v>
      </c>
      <c r="R44" s="167">
        <v>60</v>
      </c>
      <c r="S44" s="167">
        <v>60</v>
      </c>
      <c r="T44" s="173">
        <v>60</v>
      </c>
      <c r="U44" s="173">
        <v>13755695.42</v>
      </c>
      <c r="V44" s="173">
        <v>13452191</v>
      </c>
      <c r="W44" s="183">
        <v>12020800.34</v>
      </c>
      <c r="X44" s="169">
        <f t="shared" si="21"/>
        <v>0</v>
      </c>
      <c r="Y44" s="169">
        <f t="shared" si="22"/>
        <v>80493.985437827971</v>
      </c>
      <c r="Z44" s="169">
        <f t="shared" si="23"/>
        <v>91585.127350303985</v>
      </c>
      <c r="AA44" s="169">
        <f t="shared" si="24"/>
        <v>119448.01598729999</v>
      </c>
      <c r="AB44" s="169">
        <f t="shared" si="25"/>
        <v>12</v>
      </c>
      <c r="AC44" s="169">
        <f t="shared" si="26"/>
        <v>8</v>
      </c>
      <c r="AD44" s="169">
        <f t="shared" si="27"/>
        <v>8</v>
      </c>
      <c r="AE44" s="148">
        <f t="shared" si="28"/>
        <v>8546706.0402867999</v>
      </c>
      <c r="AF44" s="169">
        <f t="shared" si="29"/>
        <v>8021414.1296872012</v>
      </c>
      <c r="AG44" s="169">
        <f t="shared" si="30"/>
        <v>9725238.4647696018</v>
      </c>
      <c r="AH44" s="175"/>
    </row>
    <row r="45" spans="1:34" ht="63" x14ac:dyDescent="0.25">
      <c r="A45" s="345"/>
      <c r="B45" s="318"/>
      <c r="C45" s="189" t="s">
        <v>432</v>
      </c>
      <c r="D45" s="82"/>
      <c r="E45" s="72">
        <v>758346.00951919099</v>
      </c>
      <c r="F45" s="72">
        <v>773115.39799755299</v>
      </c>
      <c r="G45" s="72">
        <v>782923.84273085406</v>
      </c>
      <c r="H45" s="23">
        <v>6</v>
      </c>
      <c r="I45" s="23">
        <v>5</v>
      </c>
      <c r="J45" s="23">
        <v>5</v>
      </c>
      <c r="K45" s="27">
        <v>4550076.0571151497</v>
      </c>
      <c r="L45" s="27">
        <v>3865576.9899877599</v>
      </c>
      <c r="M45" s="27">
        <v>3914619.2136542699</v>
      </c>
      <c r="N45" s="167"/>
      <c r="O45" s="167">
        <v>546149.85268822499</v>
      </c>
      <c r="P45" s="167">
        <v>534099.65167765005</v>
      </c>
      <c r="Q45" s="167">
        <v>477268.370085289</v>
      </c>
      <c r="R45" s="167">
        <v>7</v>
      </c>
      <c r="S45" s="167">
        <v>7</v>
      </c>
      <c r="T45" s="173">
        <v>7</v>
      </c>
      <c r="U45" s="173">
        <v>3823048.97</v>
      </c>
      <c r="V45" s="173">
        <v>3738697.56</v>
      </c>
      <c r="W45" s="183">
        <v>3340878.59</v>
      </c>
      <c r="X45" s="169">
        <f t="shared" si="21"/>
        <v>0</v>
      </c>
      <c r="Y45" s="169">
        <f t="shared" si="22"/>
        <v>212196.15683096601</v>
      </c>
      <c r="Z45" s="169">
        <f t="shared" si="23"/>
        <v>239015.74631990294</v>
      </c>
      <c r="AA45" s="169">
        <f t="shared" si="24"/>
        <v>305655.47264556505</v>
      </c>
      <c r="AB45" s="169">
        <f t="shared" si="25"/>
        <v>-1</v>
      </c>
      <c r="AC45" s="169">
        <f t="shared" si="26"/>
        <v>-2</v>
      </c>
      <c r="AD45" s="169">
        <f t="shared" si="27"/>
        <v>-2</v>
      </c>
      <c r="AE45" s="148">
        <f t="shared" si="28"/>
        <v>727027.08711514948</v>
      </c>
      <c r="AF45" s="169">
        <f t="shared" si="29"/>
        <v>126879.4299877598</v>
      </c>
      <c r="AG45" s="169">
        <f t="shared" si="30"/>
        <v>573740.62365427008</v>
      </c>
      <c r="AH45" s="175"/>
    </row>
    <row r="46" spans="1:34" ht="63" x14ac:dyDescent="0.25">
      <c r="A46" s="345"/>
      <c r="B46" s="318"/>
      <c r="C46" s="189" t="s">
        <v>349</v>
      </c>
      <c r="D46" s="82"/>
      <c r="E46" s="72">
        <v>330865.52838370099</v>
      </c>
      <c r="F46" s="72">
        <v>337309.396303432</v>
      </c>
      <c r="G46" s="72">
        <v>341588.809933318</v>
      </c>
      <c r="H46" s="23">
        <v>5</v>
      </c>
      <c r="I46" s="23">
        <v>5</v>
      </c>
      <c r="J46" s="23">
        <v>5</v>
      </c>
      <c r="K46" s="27">
        <v>1654327.6419185</v>
      </c>
      <c r="L46" s="27">
        <v>1686546.9815171601</v>
      </c>
      <c r="M46" s="27">
        <v>1707944.0496665901</v>
      </c>
      <c r="N46" s="167"/>
      <c r="O46" s="167">
        <v>245109.247685927</v>
      </c>
      <c r="P46" s="167">
        <v>239701.17938813599</v>
      </c>
      <c r="Q46" s="167">
        <v>214195.592217205</v>
      </c>
      <c r="R46" s="167">
        <v>4</v>
      </c>
      <c r="S46" s="167">
        <v>4</v>
      </c>
      <c r="T46" s="173">
        <v>4</v>
      </c>
      <c r="U46" s="173">
        <v>980436.99</v>
      </c>
      <c r="V46" s="173">
        <v>958804.72</v>
      </c>
      <c r="W46" s="183">
        <v>856782.37</v>
      </c>
      <c r="X46" s="169">
        <f t="shared" si="21"/>
        <v>0</v>
      </c>
      <c r="Y46" s="169">
        <f t="shared" si="22"/>
        <v>85756.280697773997</v>
      </c>
      <c r="Z46" s="169">
        <f t="shared" si="23"/>
        <v>97608.216915296012</v>
      </c>
      <c r="AA46" s="169">
        <f t="shared" si="24"/>
        <v>127393.21771611299</v>
      </c>
      <c r="AB46" s="169">
        <f t="shared" si="25"/>
        <v>1</v>
      </c>
      <c r="AC46" s="169">
        <f t="shared" si="26"/>
        <v>1</v>
      </c>
      <c r="AD46" s="169">
        <f t="shared" si="27"/>
        <v>1</v>
      </c>
      <c r="AE46" s="148">
        <f t="shared" si="28"/>
        <v>673890.65191849996</v>
      </c>
      <c r="AF46" s="169">
        <f t="shared" si="29"/>
        <v>727742.26151716011</v>
      </c>
      <c r="AG46" s="169">
        <f t="shared" si="30"/>
        <v>851161.67966659006</v>
      </c>
      <c r="AH46" s="175"/>
    </row>
    <row r="47" spans="1:34" ht="33" customHeight="1" x14ac:dyDescent="0.25">
      <c r="A47" s="345"/>
      <c r="B47" s="318"/>
      <c r="C47" s="189" t="s">
        <v>51</v>
      </c>
      <c r="D47" s="82"/>
      <c r="E47" s="72">
        <v>322518.80647637998</v>
      </c>
      <c r="F47" s="72">
        <v>328800.11538370501</v>
      </c>
      <c r="G47" s="72">
        <v>332971.57254055003</v>
      </c>
      <c r="H47" s="23">
        <v>125</v>
      </c>
      <c r="I47" s="23">
        <v>122</v>
      </c>
      <c r="J47" s="23">
        <v>122</v>
      </c>
      <c r="K47" s="27">
        <v>40314850.809547499</v>
      </c>
      <c r="L47" s="27">
        <v>40113614.076811999</v>
      </c>
      <c r="M47" s="27">
        <v>40622531.849946998</v>
      </c>
      <c r="N47" s="167"/>
      <c r="O47" s="167">
        <v>278032.72477019799</v>
      </c>
      <c r="P47" s="167">
        <v>271898.23584832501</v>
      </c>
      <c r="Q47" s="167">
        <v>242966.696279959</v>
      </c>
      <c r="R47" s="167">
        <v>137</v>
      </c>
      <c r="S47" s="167">
        <v>137</v>
      </c>
      <c r="T47" s="173">
        <v>137</v>
      </c>
      <c r="U47" s="173">
        <v>38090483.299999997</v>
      </c>
      <c r="V47" s="173">
        <v>37250058.32</v>
      </c>
      <c r="W47" s="183">
        <v>33286437.379999999</v>
      </c>
      <c r="X47" s="169">
        <f t="shared" si="21"/>
        <v>0</v>
      </c>
      <c r="Y47" s="169">
        <f t="shared" si="22"/>
        <v>44486.081706181983</v>
      </c>
      <c r="Z47" s="169">
        <f t="shared" si="23"/>
        <v>56901.879535379994</v>
      </c>
      <c r="AA47" s="169">
        <f t="shared" si="24"/>
        <v>90004.876260591031</v>
      </c>
      <c r="AB47" s="169">
        <f t="shared" si="25"/>
        <v>-12</v>
      </c>
      <c r="AC47" s="169">
        <f t="shared" si="26"/>
        <v>-15</v>
      </c>
      <c r="AD47" s="169">
        <f t="shared" si="27"/>
        <v>-15</v>
      </c>
      <c r="AE47" s="148">
        <f t="shared" si="28"/>
        <v>2224367.5095475018</v>
      </c>
      <c r="AF47" s="169">
        <f t="shared" si="29"/>
        <v>2863555.7568119988</v>
      </c>
      <c r="AG47" s="169">
        <f t="shared" si="30"/>
        <v>7336094.4699469991</v>
      </c>
      <c r="AH47" s="175"/>
    </row>
    <row r="48" spans="1:34" ht="78.75" x14ac:dyDescent="0.25">
      <c r="A48" s="345"/>
      <c r="B48" s="318"/>
      <c r="C48" s="189" t="s">
        <v>28</v>
      </c>
      <c r="D48" s="82"/>
      <c r="E48" s="72">
        <v>8366.9747872982207</v>
      </c>
      <c r="F48" s="72">
        <v>8529.9282405650392</v>
      </c>
      <c r="G48" s="72">
        <v>8638.1466642871801</v>
      </c>
      <c r="H48" s="23">
        <v>123</v>
      </c>
      <c r="I48" s="23">
        <v>120</v>
      </c>
      <c r="J48" s="23">
        <v>120</v>
      </c>
      <c r="K48" s="27">
        <v>1029137.89883768</v>
      </c>
      <c r="L48" s="27">
        <v>1023591.38886781</v>
      </c>
      <c r="M48" s="27">
        <v>1036577.59971446</v>
      </c>
      <c r="N48" s="167"/>
      <c r="O48" s="167">
        <v>7212.8903849408398</v>
      </c>
      <c r="P48" s="167">
        <v>7053.7458230994998</v>
      </c>
      <c r="Q48" s="167">
        <v>6303.1866083643299</v>
      </c>
      <c r="R48" s="167">
        <v>132</v>
      </c>
      <c r="S48" s="167">
        <v>132</v>
      </c>
      <c r="T48" s="173">
        <v>132</v>
      </c>
      <c r="U48" s="173">
        <v>952101.53</v>
      </c>
      <c r="V48" s="173">
        <v>931094.45</v>
      </c>
      <c r="W48" s="183">
        <v>832020.63</v>
      </c>
      <c r="X48" s="169">
        <f t="shared" si="21"/>
        <v>0</v>
      </c>
      <c r="Y48" s="169">
        <f t="shared" si="22"/>
        <v>1154.0844023573809</v>
      </c>
      <c r="Z48" s="169">
        <f t="shared" si="23"/>
        <v>1476.1824174655394</v>
      </c>
      <c r="AA48" s="169">
        <f t="shared" si="24"/>
        <v>2334.9600559228502</v>
      </c>
      <c r="AB48" s="169">
        <f t="shared" si="25"/>
        <v>-9</v>
      </c>
      <c r="AC48" s="169">
        <f t="shared" si="26"/>
        <v>-12</v>
      </c>
      <c r="AD48" s="169">
        <f t="shared" si="27"/>
        <v>-12</v>
      </c>
      <c r="AE48" s="148">
        <f t="shared" si="28"/>
        <v>77036.368837679969</v>
      </c>
      <c r="AF48" s="169">
        <f t="shared" si="29"/>
        <v>92496.938867810066</v>
      </c>
      <c r="AG48" s="169">
        <f t="shared" si="30"/>
        <v>204556.96971445996</v>
      </c>
      <c r="AH48" s="175"/>
    </row>
    <row r="49" spans="1:34" ht="78.75" x14ac:dyDescent="0.25">
      <c r="A49" s="345"/>
      <c r="B49" s="318"/>
      <c r="C49" s="189" t="s">
        <v>417</v>
      </c>
      <c r="D49" s="82"/>
      <c r="E49" s="72">
        <v>107597.79487052999</v>
      </c>
      <c r="F49" s="72">
        <v>109693.34704844101</v>
      </c>
      <c r="G49" s="72">
        <v>111085.016564948</v>
      </c>
      <c r="H49" s="23">
        <v>3</v>
      </c>
      <c r="I49" s="23">
        <v>3</v>
      </c>
      <c r="J49" s="23">
        <v>3</v>
      </c>
      <c r="K49" s="27">
        <v>322793.384611591</v>
      </c>
      <c r="L49" s="27">
        <v>329080.04114532401</v>
      </c>
      <c r="M49" s="27">
        <v>333255.04969484499</v>
      </c>
      <c r="N49" s="167"/>
      <c r="O49" s="167">
        <v>82460.474791097397</v>
      </c>
      <c r="P49" s="167">
        <v>80641.074324779998</v>
      </c>
      <c r="Q49" s="167">
        <v>72060.399185849106</v>
      </c>
      <c r="R49" s="167">
        <v>3</v>
      </c>
      <c r="S49" s="167">
        <v>3</v>
      </c>
      <c r="T49" s="173">
        <v>3</v>
      </c>
      <c r="U49" s="173">
        <v>247381.42</v>
      </c>
      <c r="V49" s="173">
        <v>241923.22</v>
      </c>
      <c r="W49" s="183">
        <v>216181.2</v>
      </c>
      <c r="X49" s="169">
        <f t="shared" si="21"/>
        <v>0</v>
      </c>
      <c r="Y49" s="169">
        <f t="shared" si="22"/>
        <v>25137.320079432597</v>
      </c>
      <c r="Z49" s="169">
        <f t="shared" si="23"/>
        <v>29052.272723661008</v>
      </c>
      <c r="AA49" s="169">
        <f t="shared" si="24"/>
        <v>39024.617379098898</v>
      </c>
      <c r="AB49" s="169">
        <f t="shared" si="25"/>
        <v>0</v>
      </c>
      <c r="AC49" s="169">
        <f t="shared" si="26"/>
        <v>0</v>
      </c>
      <c r="AD49" s="169">
        <f t="shared" si="27"/>
        <v>0</v>
      </c>
      <c r="AE49" s="148">
        <f t="shared" si="28"/>
        <v>75411.964611590985</v>
      </c>
      <c r="AF49" s="169">
        <f t="shared" si="29"/>
        <v>87156.821145324007</v>
      </c>
      <c r="AG49" s="169">
        <f t="shared" si="30"/>
        <v>117073.84969484498</v>
      </c>
      <c r="AH49" s="175"/>
    </row>
    <row r="50" spans="1:34" ht="15.75" x14ac:dyDescent="0.25">
      <c r="A50" s="185" t="s">
        <v>416</v>
      </c>
      <c r="B50" s="188"/>
      <c r="C50" s="187"/>
      <c r="D50" s="88">
        <v>366100</v>
      </c>
      <c r="E50" s="89"/>
      <c r="F50" s="89"/>
      <c r="G50" s="89"/>
      <c r="H50" s="23"/>
      <c r="I50" s="23"/>
      <c r="J50" s="23"/>
      <c r="K50" s="87">
        <v>87475200</v>
      </c>
      <c r="L50" s="87">
        <v>86383900</v>
      </c>
      <c r="M50" s="87">
        <v>87475200</v>
      </c>
      <c r="N50" s="167" t="e">
        <f>K50-'[5]Объем БА (5)'!$K$54</f>
        <v>#REF!</v>
      </c>
      <c r="O50" s="167"/>
      <c r="P50" s="167"/>
      <c r="Q50" s="167"/>
      <c r="R50" s="167"/>
      <c r="S50" s="167"/>
      <c r="T50" s="173"/>
      <c r="U50" s="173">
        <v>72563100</v>
      </c>
      <c r="V50" s="173">
        <v>70974600</v>
      </c>
      <c r="W50" s="183">
        <v>63482900</v>
      </c>
      <c r="X50" s="169" t="e">
        <f t="shared" si="21"/>
        <v>#REF!</v>
      </c>
      <c r="Y50" s="169">
        <f t="shared" si="22"/>
        <v>0</v>
      </c>
      <c r="Z50" s="169">
        <f t="shared" si="23"/>
        <v>0</v>
      </c>
      <c r="AA50" s="169">
        <f t="shared" si="24"/>
        <v>0</v>
      </c>
      <c r="AB50" s="169">
        <f t="shared" si="25"/>
        <v>0</v>
      </c>
      <c r="AC50" s="169">
        <f t="shared" si="26"/>
        <v>0</v>
      </c>
      <c r="AD50" s="169">
        <f t="shared" si="27"/>
        <v>0</v>
      </c>
      <c r="AE50" s="148">
        <f t="shared" si="28"/>
        <v>14912100</v>
      </c>
      <c r="AF50" s="169">
        <f t="shared" si="29"/>
        <v>15409300</v>
      </c>
      <c r="AG50" s="169">
        <f t="shared" si="30"/>
        <v>23992300</v>
      </c>
      <c r="AH50" s="175"/>
    </row>
    <row r="51" spans="1:34" ht="63" x14ac:dyDescent="0.25">
      <c r="A51" s="346">
        <v>6</v>
      </c>
      <c r="B51" s="318" t="str">
        <f>[3]Коэффициенты!B18</f>
        <v>Государственное бюджетное общеобразовательное учреждение Республики Карелия «Специальная (коррекционная) общеобразовательная школа – интернат № 23»</v>
      </c>
      <c r="C51" s="189" t="s">
        <v>348</v>
      </c>
      <c r="D51" s="82"/>
      <c r="E51" s="72">
        <v>207133.23905317899</v>
      </c>
      <c r="F51" s="72">
        <v>188566.625948295</v>
      </c>
      <c r="G51" s="72">
        <v>179206.543093443</v>
      </c>
      <c r="H51" s="23">
        <v>51</v>
      </c>
      <c r="I51" s="23">
        <v>57</v>
      </c>
      <c r="J51" s="23">
        <v>61</v>
      </c>
      <c r="K51" s="27">
        <v>10563795.1917121</v>
      </c>
      <c r="L51" s="27">
        <v>10748297.6790528</v>
      </c>
      <c r="M51" s="27">
        <v>10931599.128699999</v>
      </c>
      <c r="N51" s="167"/>
      <c r="O51" s="167">
        <v>180304.00989147101</v>
      </c>
      <c r="P51" s="167">
        <v>152494.396103651</v>
      </c>
      <c r="Q51" s="167">
        <v>151792.01249381999</v>
      </c>
      <c r="R51" s="167">
        <v>37</v>
      </c>
      <c r="S51" s="167">
        <v>38</v>
      </c>
      <c r="T51" s="173">
        <v>33</v>
      </c>
      <c r="U51" s="173">
        <v>6671248.3700000001</v>
      </c>
      <c r="V51" s="173">
        <v>5794787.0499999998</v>
      </c>
      <c r="W51" s="183">
        <v>5009136.41</v>
      </c>
      <c r="X51" s="169">
        <f t="shared" si="21"/>
        <v>0</v>
      </c>
      <c r="Y51" s="169">
        <f t="shared" si="22"/>
        <v>26829.229161707975</v>
      </c>
      <c r="Z51" s="169">
        <f t="shared" si="23"/>
        <v>36072.229844643996</v>
      </c>
      <c r="AA51" s="169">
        <f t="shared" si="24"/>
        <v>27414.530599623016</v>
      </c>
      <c r="AB51" s="169">
        <f t="shared" si="25"/>
        <v>14</v>
      </c>
      <c r="AC51" s="169">
        <f t="shared" si="26"/>
        <v>19</v>
      </c>
      <c r="AD51" s="169">
        <f t="shared" si="27"/>
        <v>28</v>
      </c>
      <c r="AE51" s="148">
        <f t="shared" si="28"/>
        <v>3892546.8217120999</v>
      </c>
      <c r="AF51" s="169">
        <f t="shared" si="29"/>
        <v>4953510.6290528001</v>
      </c>
      <c r="AG51" s="169">
        <f t="shared" si="30"/>
        <v>5922462.7186999992</v>
      </c>
      <c r="AH51" s="175"/>
    </row>
    <row r="52" spans="1:34" ht="63" x14ac:dyDescent="0.25">
      <c r="A52" s="346"/>
      <c r="B52" s="318"/>
      <c r="C52" s="189" t="s">
        <v>431</v>
      </c>
      <c r="D52" s="82"/>
      <c r="E52" s="72">
        <v>525418.12823756295</v>
      </c>
      <c r="F52" s="72">
        <v>478321.70300967101</v>
      </c>
      <c r="G52" s="72">
        <v>486479.00048853201</v>
      </c>
      <c r="H52" s="23">
        <v>5</v>
      </c>
      <c r="I52" s="23">
        <v>5</v>
      </c>
      <c r="J52" s="23">
        <v>5</v>
      </c>
      <c r="K52" s="27">
        <v>2627090.6411878099</v>
      </c>
      <c r="L52" s="27">
        <v>2391608.5150483502</v>
      </c>
      <c r="M52" s="27">
        <v>2432395.0024426598</v>
      </c>
      <c r="N52" s="167"/>
      <c r="O52" s="167">
        <v>444274.62338822201</v>
      </c>
      <c r="P52" s="167">
        <v>375750.88007495599</v>
      </c>
      <c r="Q52" s="167">
        <v>324807.00299522397</v>
      </c>
      <c r="R52" s="167">
        <v>4</v>
      </c>
      <c r="S52" s="167">
        <v>2</v>
      </c>
      <c r="T52" s="173">
        <v>2</v>
      </c>
      <c r="U52" s="173">
        <v>1777098.49</v>
      </c>
      <c r="V52" s="173">
        <v>751501.76</v>
      </c>
      <c r="W52" s="183">
        <v>649614.01</v>
      </c>
      <c r="X52" s="169">
        <f t="shared" si="21"/>
        <v>0</v>
      </c>
      <c r="Y52" s="169">
        <f t="shared" si="22"/>
        <v>81143.504849340941</v>
      </c>
      <c r="Z52" s="169">
        <f t="shared" si="23"/>
        <v>102570.82293471502</v>
      </c>
      <c r="AA52" s="169">
        <f t="shared" si="24"/>
        <v>161671.99749330804</v>
      </c>
      <c r="AB52" s="169">
        <f t="shared" si="25"/>
        <v>1</v>
      </c>
      <c r="AC52" s="169">
        <f t="shared" si="26"/>
        <v>3</v>
      </c>
      <c r="AD52" s="169">
        <f t="shared" si="27"/>
        <v>3</v>
      </c>
      <c r="AE52" s="148">
        <f t="shared" si="28"/>
        <v>849992.15118780988</v>
      </c>
      <c r="AF52" s="169">
        <f t="shared" si="29"/>
        <v>1640106.7550483502</v>
      </c>
      <c r="AG52" s="169">
        <f t="shared" si="30"/>
        <v>1782780.9924426598</v>
      </c>
      <c r="AH52" s="175"/>
    </row>
    <row r="53" spans="1:34" ht="63" x14ac:dyDescent="0.25">
      <c r="A53" s="346"/>
      <c r="B53" s="318"/>
      <c r="C53" s="189" t="s">
        <v>47</v>
      </c>
      <c r="D53" s="82"/>
      <c r="E53" s="72">
        <v>249361.60165201401</v>
      </c>
      <c r="F53" s="72">
        <v>227009.80334938399</v>
      </c>
      <c r="G53" s="72">
        <v>267612.332611044</v>
      </c>
      <c r="H53" s="23">
        <v>48</v>
      </c>
      <c r="I53" s="23">
        <v>51</v>
      </c>
      <c r="J53" s="23">
        <v>44</v>
      </c>
      <c r="K53" s="27">
        <v>11969356.8792967</v>
      </c>
      <c r="L53" s="27">
        <v>11577499.9708186</v>
      </c>
      <c r="M53" s="27">
        <v>11774942.634886</v>
      </c>
      <c r="N53" s="167"/>
      <c r="O53" s="167">
        <v>218230.200257955</v>
      </c>
      <c r="P53" s="167">
        <v>184570.95113939501</v>
      </c>
      <c r="Q53" s="167">
        <v>142573.94299521</v>
      </c>
      <c r="R53" s="167">
        <v>44</v>
      </c>
      <c r="S53" s="167">
        <v>42</v>
      </c>
      <c r="T53" s="173">
        <v>47</v>
      </c>
      <c r="U53" s="173">
        <v>9602128.8100000005</v>
      </c>
      <c r="V53" s="173">
        <v>7751979.9500000002</v>
      </c>
      <c r="W53" s="183">
        <v>6700975.3200000003</v>
      </c>
      <c r="X53" s="169">
        <f t="shared" si="21"/>
        <v>0</v>
      </c>
      <c r="Y53" s="169">
        <f t="shared" si="22"/>
        <v>31131.401394059008</v>
      </c>
      <c r="Z53" s="169">
        <f t="shared" si="23"/>
        <v>42438.852209988981</v>
      </c>
      <c r="AA53" s="169">
        <f t="shared" si="24"/>
        <v>125038.38961583399</v>
      </c>
      <c r="AB53" s="169">
        <f t="shared" si="25"/>
        <v>4</v>
      </c>
      <c r="AC53" s="169">
        <f t="shared" si="26"/>
        <v>9</v>
      </c>
      <c r="AD53" s="169">
        <f t="shared" si="27"/>
        <v>-3</v>
      </c>
      <c r="AE53" s="148">
        <f t="shared" si="28"/>
        <v>2367228.069296699</v>
      </c>
      <c r="AF53" s="169">
        <f t="shared" si="29"/>
        <v>3825520.0208185995</v>
      </c>
      <c r="AG53" s="169">
        <f t="shared" si="30"/>
        <v>5073967.314886</v>
      </c>
      <c r="AH53" s="175"/>
    </row>
    <row r="54" spans="1:34" ht="63" x14ac:dyDescent="0.25">
      <c r="A54" s="346"/>
      <c r="B54" s="318"/>
      <c r="C54" s="189" t="s">
        <v>432</v>
      </c>
      <c r="D54" s="82"/>
      <c r="E54" s="72">
        <v>614874.12179091305</v>
      </c>
      <c r="F54" s="72">
        <v>559759.21131260903</v>
      </c>
      <c r="G54" s="72">
        <v>569305.34391432605</v>
      </c>
      <c r="H54" s="23">
        <v>6</v>
      </c>
      <c r="I54" s="23">
        <v>6</v>
      </c>
      <c r="J54" s="23">
        <v>6</v>
      </c>
      <c r="K54" s="27">
        <v>3689244.7307454799</v>
      </c>
      <c r="L54" s="27">
        <v>3358555.26787565</v>
      </c>
      <c r="M54" s="27">
        <v>3415832.06348596</v>
      </c>
      <c r="N54" s="167"/>
      <c r="O54" s="167">
        <v>519870.73593671602</v>
      </c>
      <c r="P54" s="167">
        <v>439687.24808920699</v>
      </c>
      <c r="Q54" s="167">
        <v>380074.95093180798</v>
      </c>
      <c r="R54" s="167">
        <v>2</v>
      </c>
      <c r="S54" s="167">
        <v>3</v>
      </c>
      <c r="T54" s="173">
        <v>3</v>
      </c>
      <c r="U54" s="173">
        <v>1039741.47</v>
      </c>
      <c r="V54" s="173">
        <v>1319061.74</v>
      </c>
      <c r="W54" s="183">
        <v>1140224.8500000001</v>
      </c>
      <c r="X54" s="169">
        <f t="shared" si="21"/>
        <v>0</v>
      </c>
      <c r="Y54" s="169">
        <f t="shared" si="22"/>
        <v>95003.385854197026</v>
      </c>
      <c r="Z54" s="169">
        <f t="shared" si="23"/>
        <v>120071.96322340204</v>
      </c>
      <c r="AA54" s="169">
        <f t="shared" si="24"/>
        <v>189230.39298251807</v>
      </c>
      <c r="AB54" s="169">
        <f t="shared" si="25"/>
        <v>4</v>
      </c>
      <c r="AC54" s="169">
        <f t="shared" si="26"/>
        <v>3</v>
      </c>
      <c r="AD54" s="169">
        <f t="shared" si="27"/>
        <v>3</v>
      </c>
      <c r="AE54" s="148">
        <f t="shared" si="28"/>
        <v>2649503.2607454797</v>
      </c>
      <c r="AF54" s="169">
        <f t="shared" si="29"/>
        <v>2039493.52787565</v>
      </c>
      <c r="AG54" s="169">
        <f t="shared" si="30"/>
        <v>2275607.2134859599</v>
      </c>
      <c r="AH54" s="175"/>
    </row>
    <row r="55" spans="1:34" ht="63" x14ac:dyDescent="0.25">
      <c r="A55" s="346"/>
      <c r="B55" s="318"/>
      <c r="C55" s="189" t="s">
        <v>349</v>
      </c>
      <c r="D55" s="82"/>
      <c r="E55" s="72">
        <v>268268.90184969798</v>
      </c>
      <c r="F55" s="72">
        <v>244222.327135359</v>
      </c>
      <c r="G55" s="72">
        <v>248387.29427125899</v>
      </c>
      <c r="H55" s="23">
        <v>4</v>
      </c>
      <c r="I55" s="23">
        <v>5</v>
      </c>
      <c r="J55" s="23">
        <v>5</v>
      </c>
      <c r="K55" s="27">
        <v>1073075.6073987901</v>
      </c>
      <c r="L55" s="27">
        <v>1221111.63567679</v>
      </c>
      <c r="M55" s="27">
        <v>1241936.4713562899</v>
      </c>
      <c r="N55" s="167"/>
      <c r="O55" s="167">
        <v>233315.31511392599</v>
      </c>
      <c r="P55" s="167">
        <v>197329.377762852</v>
      </c>
      <c r="Q55" s="167">
        <v>147832.26041619599</v>
      </c>
      <c r="R55" s="167">
        <v>7</v>
      </c>
      <c r="S55" s="167">
        <v>13</v>
      </c>
      <c r="T55" s="173">
        <v>15</v>
      </c>
      <c r="U55" s="173">
        <v>1633207.21</v>
      </c>
      <c r="V55" s="173">
        <v>2565281.91</v>
      </c>
      <c r="W55" s="183">
        <v>2217483.91</v>
      </c>
      <c r="X55" s="169">
        <f t="shared" si="21"/>
        <v>0</v>
      </c>
      <c r="Y55" s="169">
        <f t="shared" si="22"/>
        <v>34953.586735771998</v>
      </c>
      <c r="Z55" s="169">
        <f t="shared" si="23"/>
        <v>46892.949372506991</v>
      </c>
      <c r="AA55" s="169">
        <f t="shared" si="24"/>
        <v>100555.033855063</v>
      </c>
      <c r="AB55" s="169">
        <f t="shared" si="25"/>
        <v>-3</v>
      </c>
      <c r="AC55" s="169">
        <f t="shared" si="26"/>
        <v>-8</v>
      </c>
      <c r="AD55" s="169">
        <f t="shared" si="27"/>
        <v>-10</v>
      </c>
      <c r="AE55" s="148">
        <f t="shared" si="28"/>
        <v>-560131.60260120989</v>
      </c>
      <c r="AF55" s="169">
        <f t="shared" si="29"/>
        <v>-1344170.2743232101</v>
      </c>
      <c r="AG55" s="169">
        <f t="shared" si="30"/>
        <v>-975547.43864371022</v>
      </c>
      <c r="AH55" s="175"/>
    </row>
    <row r="56" spans="1:34" ht="36.75" customHeight="1" x14ac:dyDescent="0.25">
      <c r="A56" s="346"/>
      <c r="B56" s="318"/>
      <c r="C56" s="189" t="s">
        <v>51</v>
      </c>
      <c r="D56" s="82"/>
      <c r="E56" s="72">
        <v>261501.30073071699</v>
      </c>
      <c r="F56" s="72">
        <v>238061.34730129901</v>
      </c>
      <c r="G56" s="72">
        <v>248724.55178247299</v>
      </c>
      <c r="H56" s="23">
        <v>104</v>
      </c>
      <c r="I56" s="23">
        <v>113</v>
      </c>
      <c r="J56" s="23">
        <v>110</v>
      </c>
      <c r="K56" s="27">
        <v>27196135.275994599</v>
      </c>
      <c r="L56" s="27">
        <v>26900932.245046798</v>
      </c>
      <c r="M56" s="27">
        <v>27359700.696072102</v>
      </c>
      <c r="N56" s="167"/>
      <c r="O56" s="167">
        <v>264654.61178708001</v>
      </c>
      <c r="P56" s="167">
        <v>223834.98417372699</v>
      </c>
      <c r="Q56" s="167">
        <v>189414.266442247</v>
      </c>
      <c r="R56" s="167">
        <v>88</v>
      </c>
      <c r="S56" s="167">
        <v>93</v>
      </c>
      <c r="T56" s="173">
        <v>95</v>
      </c>
      <c r="U56" s="173">
        <v>23289605.829999998</v>
      </c>
      <c r="V56" s="173">
        <v>20816653.530000001</v>
      </c>
      <c r="W56" s="183">
        <v>17994355.309999999</v>
      </c>
      <c r="X56" s="169">
        <f t="shared" si="21"/>
        <v>0</v>
      </c>
      <c r="Y56" s="169">
        <f t="shared" si="22"/>
        <v>-3153.311056363018</v>
      </c>
      <c r="Z56" s="169">
        <f t="shared" si="23"/>
        <v>14226.363127572025</v>
      </c>
      <c r="AA56" s="169">
        <f t="shared" si="24"/>
        <v>59310.285340225993</v>
      </c>
      <c r="AB56" s="169">
        <f t="shared" si="25"/>
        <v>16</v>
      </c>
      <c r="AC56" s="169">
        <f t="shared" si="26"/>
        <v>20</v>
      </c>
      <c r="AD56" s="169">
        <f t="shared" si="27"/>
        <v>15</v>
      </c>
      <c r="AE56" s="148">
        <f t="shared" si="28"/>
        <v>3906529.4459946007</v>
      </c>
      <c r="AF56" s="169">
        <f t="shared" si="29"/>
        <v>6084278.7150467969</v>
      </c>
      <c r="AG56" s="169">
        <f t="shared" si="30"/>
        <v>9365345.3860721029</v>
      </c>
      <c r="AH56" s="175"/>
    </row>
    <row r="57" spans="1:34" ht="78.75" x14ac:dyDescent="0.25">
      <c r="A57" s="346"/>
      <c r="B57" s="318"/>
      <c r="C57" s="189" t="s">
        <v>28</v>
      </c>
      <c r="D57" s="82"/>
      <c r="E57" s="72">
        <v>6784.0223457475904</v>
      </c>
      <c r="F57" s="72">
        <v>6175.9291263100004</v>
      </c>
      <c r="G57" s="72">
        <v>6281.2534107292204</v>
      </c>
      <c r="H57" s="23">
        <v>75</v>
      </c>
      <c r="I57" s="23">
        <v>75</v>
      </c>
      <c r="J57" s="23">
        <v>75</v>
      </c>
      <c r="K57" s="27">
        <v>508801.67593106901</v>
      </c>
      <c r="L57" s="27">
        <v>463194.68447325</v>
      </c>
      <c r="M57" s="27">
        <v>471094.005804691</v>
      </c>
      <c r="N57" s="167"/>
      <c r="O57" s="167">
        <v>6865.8274174993703</v>
      </c>
      <c r="P57" s="167">
        <v>5806.8603488833496</v>
      </c>
      <c r="Q57" s="167">
        <v>5019.5728253686402</v>
      </c>
      <c r="R57" s="167">
        <v>75</v>
      </c>
      <c r="S57" s="167">
        <v>75</v>
      </c>
      <c r="T57" s="173">
        <v>75</v>
      </c>
      <c r="U57" s="173">
        <v>514937.06</v>
      </c>
      <c r="V57" s="173">
        <v>435514.53</v>
      </c>
      <c r="W57" s="183">
        <v>376467.96</v>
      </c>
      <c r="X57" s="169">
        <f t="shared" si="21"/>
        <v>0</v>
      </c>
      <c r="Y57" s="169">
        <f t="shared" si="22"/>
        <v>-81.805071751779906</v>
      </c>
      <c r="Z57" s="169">
        <f t="shared" si="23"/>
        <v>369.06877742665074</v>
      </c>
      <c r="AA57" s="169">
        <f t="shared" si="24"/>
        <v>1261.6805853605802</v>
      </c>
      <c r="AB57" s="169">
        <f t="shared" si="25"/>
        <v>0</v>
      </c>
      <c r="AC57" s="169">
        <f t="shared" si="26"/>
        <v>0</v>
      </c>
      <c r="AD57" s="169">
        <f t="shared" si="27"/>
        <v>0</v>
      </c>
      <c r="AE57" s="148">
        <f t="shared" si="28"/>
        <v>-6135.3840689309873</v>
      </c>
      <c r="AF57" s="169">
        <f t="shared" si="29"/>
        <v>27680.154473249975</v>
      </c>
      <c r="AG57" s="169">
        <f t="shared" si="30"/>
        <v>94626.045804690977</v>
      </c>
      <c r="AH57" s="175"/>
    </row>
    <row r="58" spans="1:34" ht="30.75" customHeight="1" x14ac:dyDescent="0.25">
      <c r="A58" s="185" t="s">
        <v>416</v>
      </c>
      <c r="B58" s="188"/>
      <c r="C58" s="187"/>
      <c r="D58" s="88">
        <v>529300</v>
      </c>
      <c r="E58" s="89"/>
      <c r="F58" s="89"/>
      <c r="G58" s="89"/>
      <c r="H58" s="23"/>
      <c r="I58" s="23"/>
      <c r="J58" s="23"/>
      <c r="K58" s="87">
        <v>58156800</v>
      </c>
      <c r="L58" s="87">
        <v>57190500</v>
      </c>
      <c r="M58" s="87">
        <v>58156800</v>
      </c>
      <c r="N58" s="167" t="e">
        <f>K58-'[5]Объем БА (5)'!$K$65</f>
        <v>#REF!</v>
      </c>
      <c r="O58" s="167"/>
      <c r="P58" s="167"/>
      <c r="Q58" s="167"/>
      <c r="R58" s="167"/>
      <c r="S58" s="167"/>
      <c r="T58" s="173"/>
      <c r="U58" s="173">
        <v>45706800</v>
      </c>
      <c r="V58" s="173">
        <v>40528500</v>
      </c>
      <c r="W58" s="183">
        <v>35118700</v>
      </c>
      <c r="X58" s="169" t="e">
        <f t="shared" si="21"/>
        <v>#REF!</v>
      </c>
      <c r="Y58" s="169">
        <f t="shared" si="22"/>
        <v>0</v>
      </c>
      <c r="Z58" s="169">
        <f t="shared" si="23"/>
        <v>0</v>
      </c>
      <c r="AA58" s="169">
        <f t="shared" si="24"/>
        <v>0</v>
      </c>
      <c r="AB58" s="169">
        <f t="shared" si="25"/>
        <v>0</v>
      </c>
      <c r="AC58" s="169">
        <f t="shared" si="26"/>
        <v>0</v>
      </c>
      <c r="AD58" s="169">
        <f t="shared" si="27"/>
        <v>0</v>
      </c>
      <c r="AE58" s="148">
        <f t="shared" si="28"/>
        <v>12450000</v>
      </c>
      <c r="AF58" s="169">
        <f t="shared" si="29"/>
        <v>16662000</v>
      </c>
      <c r="AG58" s="169">
        <f t="shared" si="30"/>
        <v>23038100</v>
      </c>
      <c r="AH58" s="175"/>
    </row>
    <row r="59" spans="1:34" ht="78.75" x14ac:dyDescent="0.25">
      <c r="A59" s="345">
        <v>7</v>
      </c>
      <c r="B59" s="318" t="str">
        <f>[3]Коэффициенты!B19</f>
        <v>Государственное бюджетное общеобразовательное учреждение Республики Карелия "Специальная (коррекционная) общеобразовательная школа-интернат № 24"</v>
      </c>
      <c r="C59" s="29" t="s">
        <v>350</v>
      </c>
      <c r="D59" s="82"/>
      <c r="E59" s="72">
        <v>143507.645137035</v>
      </c>
      <c r="F59" s="72">
        <v>144754.842282311</v>
      </c>
      <c r="G59" s="72">
        <v>142235.80599914299</v>
      </c>
      <c r="H59" s="23">
        <v>90</v>
      </c>
      <c r="I59" s="23">
        <v>90</v>
      </c>
      <c r="J59" s="23">
        <v>90</v>
      </c>
      <c r="K59" s="27">
        <v>12915688.0623331</v>
      </c>
      <c r="L59" s="27">
        <v>13027935.805407999</v>
      </c>
      <c r="M59" s="27">
        <v>12801222.5399228</v>
      </c>
      <c r="N59" s="167"/>
      <c r="O59" s="167">
        <v>94249.343879199994</v>
      </c>
      <c r="P59" s="167">
        <v>80800.692318891306</v>
      </c>
      <c r="Q59" s="167">
        <v>67013.873307084796</v>
      </c>
      <c r="R59" s="167">
        <v>85</v>
      </c>
      <c r="S59" s="167">
        <v>84</v>
      </c>
      <c r="T59" s="173">
        <v>84</v>
      </c>
      <c r="U59" s="173">
        <v>8011194.2300000004</v>
      </c>
      <c r="V59" s="173">
        <v>6787258.1500000004</v>
      </c>
      <c r="W59" s="183">
        <v>5629165.3600000003</v>
      </c>
      <c r="X59" s="169">
        <f t="shared" si="21"/>
        <v>0</v>
      </c>
      <c r="Y59" s="169">
        <f t="shared" si="22"/>
        <v>49258.301257835003</v>
      </c>
      <c r="Z59" s="169">
        <f t="shared" si="23"/>
        <v>63954.149963419695</v>
      </c>
      <c r="AA59" s="169">
        <f t="shared" si="24"/>
        <v>75221.932692058195</v>
      </c>
      <c r="AB59" s="169">
        <f t="shared" si="25"/>
        <v>5</v>
      </c>
      <c r="AC59" s="169">
        <f t="shared" si="26"/>
        <v>6</v>
      </c>
      <c r="AD59" s="169">
        <f t="shared" si="27"/>
        <v>6</v>
      </c>
      <c r="AE59" s="148">
        <f t="shared" si="28"/>
        <v>4904493.8323330991</v>
      </c>
      <c r="AF59" s="169">
        <f t="shared" si="29"/>
        <v>6240677.6554079987</v>
      </c>
      <c r="AG59" s="169">
        <f t="shared" si="30"/>
        <v>7172057.1799227996</v>
      </c>
      <c r="AH59" s="175"/>
    </row>
    <row r="60" spans="1:34" ht="63" x14ac:dyDescent="0.25">
      <c r="A60" s="345"/>
      <c r="B60" s="318"/>
      <c r="C60" s="29" t="s">
        <v>431</v>
      </c>
      <c r="D60" s="82"/>
      <c r="E60" s="72">
        <v>364024.23213361198</v>
      </c>
      <c r="F60" s="72">
        <v>367187.89622060198</v>
      </c>
      <c r="G60" s="72">
        <v>360798.060697751</v>
      </c>
      <c r="H60" s="23">
        <v>4</v>
      </c>
      <c r="I60" s="23">
        <v>4</v>
      </c>
      <c r="J60" s="23">
        <v>4</v>
      </c>
      <c r="K60" s="27">
        <v>1456096.92853445</v>
      </c>
      <c r="L60" s="27">
        <v>1468751.58488241</v>
      </c>
      <c r="M60" s="27">
        <v>1443192.2427910001</v>
      </c>
      <c r="N60" s="167"/>
      <c r="O60" s="167">
        <v>232233.28078905499</v>
      </c>
      <c r="P60" s="167">
        <v>199095.38989782101</v>
      </c>
      <c r="Q60" s="167">
        <v>165124.24400994601</v>
      </c>
      <c r="R60" s="167">
        <v>3</v>
      </c>
      <c r="S60" s="167">
        <v>2</v>
      </c>
      <c r="T60" s="173">
        <v>2</v>
      </c>
      <c r="U60" s="173">
        <v>696699.84</v>
      </c>
      <c r="V60" s="173">
        <v>398190.78</v>
      </c>
      <c r="W60" s="183">
        <v>330248.49</v>
      </c>
      <c r="X60" s="169">
        <f t="shared" si="21"/>
        <v>0</v>
      </c>
      <c r="Y60" s="169">
        <f t="shared" si="22"/>
        <v>131790.95134455699</v>
      </c>
      <c r="Z60" s="169">
        <f t="shared" si="23"/>
        <v>168092.50632278097</v>
      </c>
      <c r="AA60" s="169">
        <f t="shared" si="24"/>
        <v>195673.816687805</v>
      </c>
      <c r="AB60" s="169">
        <f t="shared" si="25"/>
        <v>1</v>
      </c>
      <c r="AC60" s="169">
        <f t="shared" si="26"/>
        <v>2</v>
      </c>
      <c r="AD60" s="169">
        <f t="shared" si="27"/>
        <v>2</v>
      </c>
      <c r="AE60" s="148">
        <f t="shared" si="28"/>
        <v>759397.08853445004</v>
      </c>
      <c r="AF60" s="169">
        <f t="shared" si="29"/>
        <v>1070560.80488241</v>
      </c>
      <c r="AG60" s="169">
        <f t="shared" si="30"/>
        <v>1112943.7527910001</v>
      </c>
      <c r="AH60" s="175"/>
    </row>
    <row r="61" spans="1:34" ht="63" x14ac:dyDescent="0.25">
      <c r="A61" s="345"/>
      <c r="B61" s="318"/>
      <c r="C61" s="29" t="s">
        <v>47</v>
      </c>
      <c r="D61" s="82"/>
      <c r="E61" s="72">
        <v>174005.58331623001</v>
      </c>
      <c r="F61" s="72">
        <v>175517.83213452101</v>
      </c>
      <c r="G61" s="72">
        <v>172463.45564169399</v>
      </c>
      <c r="H61" s="23">
        <v>63</v>
      </c>
      <c r="I61" s="23">
        <v>63</v>
      </c>
      <c r="J61" s="23">
        <v>63</v>
      </c>
      <c r="K61" s="27">
        <v>10962351.748922501</v>
      </c>
      <c r="L61" s="27">
        <v>11057623.4244748</v>
      </c>
      <c r="M61" s="27">
        <v>10865197.7054267</v>
      </c>
      <c r="N61" s="167"/>
      <c r="O61" s="167">
        <v>114074.297079244</v>
      </c>
      <c r="P61" s="167">
        <v>97796.778210017699</v>
      </c>
      <c r="Q61" s="167">
        <v>81109.959787744694</v>
      </c>
      <c r="R61" s="167">
        <v>58</v>
      </c>
      <c r="S61" s="167">
        <v>58</v>
      </c>
      <c r="T61" s="173">
        <v>58</v>
      </c>
      <c r="U61" s="173">
        <v>6616309.2300000004</v>
      </c>
      <c r="V61" s="173">
        <v>5672213.1399999997</v>
      </c>
      <c r="W61" s="183">
        <v>4704377.67</v>
      </c>
      <c r="X61" s="169">
        <f t="shared" si="21"/>
        <v>0</v>
      </c>
      <c r="Y61" s="169">
        <f t="shared" si="22"/>
        <v>59931.286236986009</v>
      </c>
      <c r="Z61" s="169">
        <f t="shared" si="23"/>
        <v>77721.053924503314</v>
      </c>
      <c r="AA61" s="169">
        <f t="shared" si="24"/>
        <v>91353.495853949295</v>
      </c>
      <c r="AB61" s="169">
        <f t="shared" si="25"/>
        <v>5</v>
      </c>
      <c r="AC61" s="169">
        <f t="shared" si="26"/>
        <v>5</v>
      </c>
      <c r="AD61" s="169">
        <f t="shared" si="27"/>
        <v>5</v>
      </c>
      <c r="AE61" s="148">
        <f t="shared" si="28"/>
        <v>4346042.5189225003</v>
      </c>
      <c r="AF61" s="169">
        <f t="shared" si="29"/>
        <v>5385410.2844748003</v>
      </c>
      <c r="AG61" s="169">
        <f t="shared" si="30"/>
        <v>6160820.0354267005</v>
      </c>
      <c r="AH61" s="175"/>
    </row>
    <row r="62" spans="1:34" ht="63" x14ac:dyDescent="0.25">
      <c r="A62" s="345"/>
      <c r="B62" s="318"/>
      <c r="C62" s="29" t="s">
        <v>432</v>
      </c>
      <c r="D62" s="82"/>
      <c r="E62" s="72">
        <v>426001.82219553</v>
      </c>
      <c r="F62" s="72">
        <v>429704.12151217897</v>
      </c>
      <c r="G62" s="72">
        <v>422226.37323067198</v>
      </c>
      <c r="H62" s="23">
        <v>8</v>
      </c>
      <c r="I62" s="23">
        <v>7</v>
      </c>
      <c r="J62" s="23">
        <v>6</v>
      </c>
      <c r="K62" s="27">
        <v>3408014.57756424</v>
      </c>
      <c r="L62" s="27">
        <v>3007928.85058526</v>
      </c>
      <c r="M62" s="27">
        <v>2533358.23938403</v>
      </c>
      <c r="N62" s="167"/>
      <c r="O62" s="167">
        <v>271749.22950146702</v>
      </c>
      <c r="P62" s="167">
        <v>232972.71871713901</v>
      </c>
      <c r="Q62" s="167">
        <v>193221.16937440299</v>
      </c>
      <c r="R62" s="167">
        <v>4</v>
      </c>
      <c r="S62" s="167">
        <v>3</v>
      </c>
      <c r="T62" s="173">
        <v>3</v>
      </c>
      <c r="U62" s="173">
        <v>1086996.92</v>
      </c>
      <c r="V62" s="173">
        <v>698918.16</v>
      </c>
      <c r="W62" s="183">
        <v>579663.51</v>
      </c>
      <c r="X62" s="169">
        <f t="shared" si="21"/>
        <v>0</v>
      </c>
      <c r="Y62" s="169">
        <f t="shared" si="22"/>
        <v>154252.59269406297</v>
      </c>
      <c r="Z62" s="169">
        <f t="shared" si="23"/>
        <v>196731.40279503996</v>
      </c>
      <c r="AA62" s="169">
        <f t="shared" si="24"/>
        <v>229005.20385626898</v>
      </c>
      <c r="AB62" s="169">
        <f t="shared" si="25"/>
        <v>4</v>
      </c>
      <c r="AC62" s="169">
        <f t="shared" si="26"/>
        <v>4</v>
      </c>
      <c r="AD62" s="169">
        <f t="shared" si="27"/>
        <v>3</v>
      </c>
      <c r="AE62" s="148">
        <f t="shared" si="28"/>
        <v>2321017.65756424</v>
      </c>
      <c r="AF62" s="169">
        <f t="shared" si="29"/>
        <v>2309010.6905852598</v>
      </c>
      <c r="AG62" s="169">
        <f t="shared" si="30"/>
        <v>1953694.72938403</v>
      </c>
      <c r="AH62" s="175"/>
    </row>
    <row r="63" spans="1:34" ht="63" x14ac:dyDescent="0.25">
      <c r="A63" s="345"/>
      <c r="B63" s="318"/>
      <c r="C63" s="29" t="s">
        <v>349</v>
      </c>
      <c r="D63" s="82"/>
      <c r="E63" s="72">
        <v>185864.12564168201</v>
      </c>
      <c r="F63" s="72">
        <v>187479.43475422601</v>
      </c>
      <c r="G63" s="72">
        <v>184216.90141822299</v>
      </c>
      <c r="H63" s="23">
        <v>18</v>
      </c>
      <c r="I63" s="23">
        <v>10</v>
      </c>
      <c r="J63" s="23">
        <v>21</v>
      </c>
      <c r="K63" s="27">
        <v>3345554.2615502798</v>
      </c>
      <c r="L63" s="27">
        <v>1874794.3475422601</v>
      </c>
      <c r="M63" s="27">
        <v>3868554.92978269</v>
      </c>
      <c r="N63" s="167"/>
      <c r="O63" s="167">
        <v>121959.657911615</v>
      </c>
      <c r="P63" s="167">
        <v>104556.95911118601</v>
      </c>
      <c r="Q63" s="167">
        <v>86716.668015638905</v>
      </c>
      <c r="R63" s="167">
        <v>19</v>
      </c>
      <c r="S63" s="167">
        <v>17</v>
      </c>
      <c r="T63" s="173">
        <v>20</v>
      </c>
      <c r="U63" s="173">
        <v>2317233.5</v>
      </c>
      <c r="V63" s="173">
        <v>1777468.3</v>
      </c>
      <c r="W63" s="183">
        <v>1734333.36</v>
      </c>
      <c r="X63" s="169">
        <f t="shared" si="21"/>
        <v>0</v>
      </c>
      <c r="Y63" s="169">
        <f t="shared" si="22"/>
        <v>63904.467730067016</v>
      </c>
      <c r="Z63" s="169">
        <f t="shared" si="23"/>
        <v>82922.475643040001</v>
      </c>
      <c r="AA63" s="169">
        <f t="shared" si="24"/>
        <v>97500.233402584083</v>
      </c>
      <c r="AB63" s="169">
        <f t="shared" si="25"/>
        <v>-1</v>
      </c>
      <c r="AC63" s="169">
        <f t="shared" si="26"/>
        <v>-7</v>
      </c>
      <c r="AD63" s="169">
        <f t="shared" si="27"/>
        <v>1</v>
      </c>
      <c r="AE63" s="148">
        <f t="shared" si="28"/>
        <v>1028320.7615502798</v>
      </c>
      <c r="AF63" s="169">
        <f t="shared" si="29"/>
        <v>97326.047542260028</v>
      </c>
      <c r="AG63" s="169">
        <f t="shared" si="30"/>
        <v>2134221.5697826901</v>
      </c>
      <c r="AH63" s="175"/>
    </row>
    <row r="64" spans="1:34" ht="63" x14ac:dyDescent="0.25">
      <c r="A64" s="345"/>
      <c r="B64" s="318"/>
      <c r="C64" s="29" t="s">
        <v>433</v>
      </c>
      <c r="D64" s="82"/>
      <c r="E64" s="72">
        <v>0</v>
      </c>
      <c r="F64" s="72">
        <v>448662.15215968102</v>
      </c>
      <c r="G64" s="72">
        <v>440854.49458943697</v>
      </c>
      <c r="H64" s="23">
        <v>0</v>
      </c>
      <c r="I64" s="23">
        <v>1</v>
      </c>
      <c r="J64" s="23">
        <v>2</v>
      </c>
      <c r="K64" s="27">
        <v>0</v>
      </c>
      <c r="L64" s="27">
        <v>448662.15215968102</v>
      </c>
      <c r="M64" s="27">
        <v>881708.98917887395</v>
      </c>
      <c r="N64" s="167"/>
      <c r="O64" s="167">
        <v>283870.01742439897</v>
      </c>
      <c r="P64" s="167">
        <v>243363.96405969199</v>
      </c>
      <c r="Q64" s="167">
        <v>201839.382645898</v>
      </c>
      <c r="R64" s="167">
        <v>1</v>
      </c>
      <c r="S64" s="167">
        <v>1</v>
      </c>
      <c r="T64" s="173">
        <v>1</v>
      </c>
      <c r="U64" s="173">
        <v>283870.02</v>
      </c>
      <c r="V64" s="173">
        <v>243363.96</v>
      </c>
      <c r="W64" s="183">
        <v>201839.38</v>
      </c>
      <c r="X64" s="169">
        <f t="shared" si="21"/>
        <v>0</v>
      </c>
      <c r="Y64" s="169">
        <f t="shared" si="22"/>
        <v>-283870.01742439897</v>
      </c>
      <c r="Z64" s="169">
        <f t="shared" si="23"/>
        <v>205298.18809998903</v>
      </c>
      <c r="AA64" s="169">
        <f t="shared" si="24"/>
        <v>239015.11194353897</v>
      </c>
      <c r="AB64" s="169">
        <f t="shared" si="25"/>
        <v>-1</v>
      </c>
      <c r="AC64" s="169">
        <f t="shared" si="26"/>
        <v>0</v>
      </c>
      <c r="AD64" s="169">
        <f t="shared" si="27"/>
        <v>1</v>
      </c>
      <c r="AE64" s="148">
        <f t="shared" si="28"/>
        <v>-283870.02</v>
      </c>
      <c r="AF64" s="169">
        <f t="shared" si="29"/>
        <v>205298.19215968103</v>
      </c>
      <c r="AG64" s="169">
        <f t="shared" si="30"/>
        <v>679869.60917887394</v>
      </c>
      <c r="AH64" s="175"/>
    </row>
    <row r="65" spans="1:34" ht="33" customHeight="1" x14ac:dyDescent="0.25">
      <c r="A65" s="345"/>
      <c r="B65" s="318"/>
      <c r="C65" s="29" t="s">
        <v>51</v>
      </c>
      <c r="D65" s="82"/>
      <c r="E65" s="72">
        <v>181175.34413924799</v>
      </c>
      <c r="F65" s="72">
        <v>182749.90396001001</v>
      </c>
      <c r="G65" s="72">
        <v>179569.67432787799</v>
      </c>
      <c r="H65" s="23">
        <v>185</v>
      </c>
      <c r="I65" s="23">
        <v>185</v>
      </c>
      <c r="J65" s="23">
        <v>185</v>
      </c>
      <c r="K65" s="27">
        <v>33517438.665760901</v>
      </c>
      <c r="L65" s="27">
        <v>33808732.232601903</v>
      </c>
      <c r="M65" s="27">
        <v>33220389.750657398</v>
      </c>
      <c r="N65" s="167"/>
      <c r="O65" s="167">
        <v>138341.479651787</v>
      </c>
      <c r="P65" s="167">
        <v>118601.221740188</v>
      </c>
      <c r="Q65" s="167">
        <v>98364.593417031996</v>
      </c>
      <c r="R65" s="167">
        <v>170</v>
      </c>
      <c r="S65" s="167">
        <v>168</v>
      </c>
      <c r="T65" s="173">
        <v>168</v>
      </c>
      <c r="U65" s="173">
        <v>23518051.539999999</v>
      </c>
      <c r="V65" s="173">
        <v>19925005.260000002</v>
      </c>
      <c r="W65" s="183">
        <v>16525251.689999999</v>
      </c>
      <c r="X65" s="169">
        <f t="shared" si="21"/>
        <v>0</v>
      </c>
      <c r="Y65" s="169">
        <f t="shared" si="22"/>
        <v>42833.864487460989</v>
      </c>
      <c r="Z65" s="169">
        <f t="shared" si="23"/>
        <v>64148.682219822003</v>
      </c>
      <c r="AA65" s="169">
        <f t="shared" si="24"/>
        <v>81205.080910845994</v>
      </c>
      <c r="AB65" s="169">
        <f t="shared" si="25"/>
        <v>15</v>
      </c>
      <c r="AC65" s="169">
        <f t="shared" si="26"/>
        <v>17</v>
      </c>
      <c r="AD65" s="169">
        <f t="shared" si="27"/>
        <v>17</v>
      </c>
      <c r="AE65" s="148">
        <f t="shared" si="28"/>
        <v>9999387.1257609017</v>
      </c>
      <c r="AF65" s="169">
        <f t="shared" si="29"/>
        <v>13883726.972601902</v>
      </c>
      <c r="AG65" s="169">
        <f t="shared" si="30"/>
        <v>16695138.060657399</v>
      </c>
      <c r="AH65" s="175"/>
    </row>
    <row r="66" spans="1:34" ht="78.75" x14ac:dyDescent="0.25">
      <c r="A66" s="345"/>
      <c r="B66" s="318"/>
      <c r="C66" s="29" t="s">
        <v>28</v>
      </c>
      <c r="D66" s="82"/>
      <c r="E66" s="72">
        <v>4700.1585831683497</v>
      </c>
      <c r="F66" s="72">
        <v>4741.0067509553501</v>
      </c>
      <c r="G66" s="72">
        <v>4658.5033414934896</v>
      </c>
      <c r="H66" s="23">
        <v>165</v>
      </c>
      <c r="I66" s="23">
        <v>165</v>
      </c>
      <c r="J66" s="23">
        <v>165</v>
      </c>
      <c r="K66" s="27">
        <v>775526.16622277803</v>
      </c>
      <c r="L66" s="27">
        <v>782266.113907633</v>
      </c>
      <c r="M66" s="27">
        <v>768653.05134642497</v>
      </c>
      <c r="N66" s="167"/>
      <c r="O66" s="167">
        <v>3588.9369830246101</v>
      </c>
      <c r="P66" s="167">
        <v>3076.8234661552801</v>
      </c>
      <c r="Q66" s="167">
        <v>2551.8328127120299</v>
      </c>
      <c r="R66" s="167">
        <v>131</v>
      </c>
      <c r="S66" s="167">
        <v>131</v>
      </c>
      <c r="T66" s="173">
        <v>131</v>
      </c>
      <c r="U66" s="173">
        <v>470150.74</v>
      </c>
      <c r="V66" s="173">
        <v>403063.87</v>
      </c>
      <c r="W66" s="183">
        <v>334290.09999999998</v>
      </c>
      <c r="X66" s="169">
        <f t="shared" si="21"/>
        <v>0</v>
      </c>
      <c r="Y66" s="169">
        <f t="shared" si="22"/>
        <v>1111.2216001437396</v>
      </c>
      <c r="Z66" s="169">
        <f t="shared" si="23"/>
        <v>1664.1832848000699</v>
      </c>
      <c r="AA66" s="169">
        <f t="shared" si="24"/>
        <v>2106.6705287814598</v>
      </c>
      <c r="AB66" s="169">
        <f t="shared" si="25"/>
        <v>34</v>
      </c>
      <c r="AC66" s="169">
        <f t="shared" si="26"/>
        <v>34</v>
      </c>
      <c r="AD66" s="169">
        <f t="shared" si="27"/>
        <v>34</v>
      </c>
      <c r="AE66" s="148">
        <f t="shared" si="28"/>
        <v>305375.42622277804</v>
      </c>
      <c r="AF66" s="169">
        <f t="shared" si="29"/>
        <v>379202.243907633</v>
      </c>
      <c r="AG66" s="169">
        <f t="shared" si="30"/>
        <v>434362.95134642499</v>
      </c>
      <c r="AH66" s="175"/>
    </row>
    <row r="67" spans="1:34" ht="78.75" x14ac:dyDescent="0.25">
      <c r="A67" s="345"/>
      <c r="B67" s="318"/>
      <c r="C67" s="29" t="s">
        <v>417</v>
      </c>
      <c r="D67" s="82"/>
      <c r="E67" s="72">
        <v>60443.196250387598</v>
      </c>
      <c r="F67" s="72">
        <v>60968.496360656201</v>
      </c>
      <c r="G67" s="72">
        <v>59907.517314696401</v>
      </c>
      <c r="H67" s="23">
        <v>3</v>
      </c>
      <c r="I67" s="23">
        <v>3</v>
      </c>
      <c r="J67" s="23">
        <v>3</v>
      </c>
      <c r="K67" s="27">
        <v>181329.58875116301</v>
      </c>
      <c r="L67" s="27">
        <v>182905.48908196899</v>
      </c>
      <c r="M67" s="27">
        <v>179722.55194408901</v>
      </c>
      <c r="N67" s="167"/>
      <c r="O67" s="167">
        <v>41030.076962408399</v>
      </c>
      <c r="P67" s="167">
        <v>35175.402692555399</v>
      </c>
      <c r="Q67" s="167">
        <v>29173.512155829299</v>
      </c>
      <c r="R67" s="167">
        <v>1</v>
      </c>
      <c r="S67" s="167">
        <v>1</v>
      </c>
      <c r="T67" s="173">
        <v>1</v>
      </c>
      <c r="U67" s="173">
        <v>41030.080000000002</v>
      </c>
      <c r="V67" s="173">
        <v>35175.4</v>
      </c>
      <c r="W67" s="183">
        <v>29173.51</v>
      </c>
      <c r="X67" s="169">
        <f t="shared" si="21"/>
        <v>0</v>
      </c>
      <c r="Y67" s="169">
        <f t="shared" si="22"/>
        <v>19413.1192879792</v>
      </c>
      <c r="Z67" s="169">
        <f t="shared" si="23"/>
        <v>25793.093668100802</v>
      </c>
      <c r="AA67" s="169">
        <f t="shared" si="24"/>
        <v>30734.005158867101</v>
      </c>
      <c r="AB67" s="169">
        <f t="shared" si="25"/>
        <v>2</v>
      </c>
      <c r="AC67" s="169">
        <f t="shared" si="26"/>
        <v>2</v>
      </c>
      <c r="AD67" s="169">
        <f t="shared" si="27"/>
        <v>2</v>
      </c>
      <c r="AE67" s="148">
        <f t="shared" si="28"/>
        <v>140299.50875116303</v>
      </c>
      <c r="AF67" s="169">
        <f t="shared" si="29"/>
        <v>147730.089081969</v>
      </c>
      <c r="AG67" s="169">
        <f t="shared" si="30"/>
        <v>150549.041944089</v>
      </c>
      <c r="AH67" s="175"/>
    </row>
    <row r="68" spans="1:34" ht="34.5" customHeight="1" x14ac:dyDescent="0.25">
      <c r="A68" s="185" t="s">
        <v>416</v>
      </c>
      <c r="B68" s="188"/>
      <c r="C68" s="187"/>
      <c r="D68" s="88">
        <v>1592600</v>
      </c>
      <c r="E68" s="89"/>
      <c r="F68" s="89"/>
      <c r="G68" s="89"/>
      <c r="H68" s="23"/>
      <c r="I68" s="23"/>
      <c r="J68" s="23"/>
      <c r="K68" s="87">
        <v>68154600</v>
      </c>
      <c r="L68" s="87">
        <v>67252200</v>
      </c>
      <c r="M68" s="87">
        <v>68154600</v>
      </c>
      <c r="N68" s="167" t="e">
        <f>K68-'[5]Объем БА (5)'!$K$76</f>
        <v>#REF!</v>
      </c>
      <c r="O68" s="167" t="e">
        <f>N68-107000</f>
        <v>#REF!</v>
      </c>
      <c r="P68" s="167"/>
      <c r="Q68" s="167"/>
      <c r="R68" s="167"/>
      <c r="S68" s="167"/>
      <c r="T68" s="173"/>
      <c r="U68" s="173">
        <v>44892700</v>
      </c>
      <c r="V68" s="173">
        <v>37777300</v>
      </c>
      <c r="W68" s="183">
        <v>31890100</v>
      </c>
      <c r="X68" s="169" t="e">
        <f t="shared" si="21"/>
        <v>#REF!</v>
      </c>
      <c r="Y68" s="169" t="e">
        <f t="shared" si="22"/>
        <v>#REF!</v>
      </c>
      <c r="Z68" s="169">
        <f t="shared" si="23"/>
        <v>0</v>
      </c>
      <c r="AA68" s="169">
        <f t="shared" si="24"/>
        <v>0</v>
      </c>
      <c r="AB68" s="169">
        <f t="shared" si="25"/>
        <v>0</v>
      </c>
      <c r="AC68" s="169">
        <f t="shared" si="26"/>
        <v>0</v>
      </c>
      <c r="AD68" s="169">
        <f t="shared" si="27"/>
        <v>0</v>
      </c>
      <c r="AE68" s="148">
        <f t="shared" si="28"/>
        <v>23261900</v>
      </c>
      <c r="AF68" s="169">
        <f t="shared" si="29"/>
        <v>29474900</v>
      </c>
      <c r="AG68" s="169">
        <f t="shared" si="30"/>
        <v>36264500</v>
      </c>
      <c r="AH68" s="175"/>
    </row>
    <row r="69" spans="1:34" ht="63" hidden="1" x14ac:dyDescent="0.55000000000000004">
      <c r="A69" s="346">
        <v>8</v>
      </c>
      <c r="B69" s="318" t="str">
        <f>[3]Коэффициенты!B20</f>
        <v>Государственное бюджетное образовательное учреждение Республики Карелия для детей, нуждающихся в психолого-педагогической и медико-социальной помощи "Центр диагностики и консультирования"</v>
      </c>
      <c r="C69" s="29" t="s">
        <v>434</v>
      </c>
      <c r="D69" s="82"/>
      <c r="E69" s="72">
        <v>248.61148349952299</v>
      </c>
      <c r="F69" s="72">
        <v>225.19012934785701</v>
      </c>
      <c r="G69" s="72">
        <v>224.547233951241</v>
      </c>
      <c r="H69" s="23">
        <v>3310</v>
      </c>
      <c r="I69" s="23">
        <v>3310</v>
      </c>
      <c r="J69" s="23">
        <v>3310</v>
      </c>
      <c r="K69" s="27">
        <v>822904.01038342295</v>
      </c>
      <c r="L69" s="27">
        <v>745379.32814140804</v>
      </c>
      <c r="M69" s="27">
        <v>743251.34437860898</v>
      </c>
      <c r="N69" s="167"/>
      <c r="O69" s="167">
        <v>196.95351751832601</v>
      </c>
      <c r="P69" s="167">
        <v>198.25026420994899</v>
      </c>
      <c r="Q69" s="167">
        <v>198.25026420994899</v>
      </c>
      <c r="R69" s="167">
        <v>3310</v>
      </c>
      <c r="S69" s="167">
        <v>3310</v>
      </c>
      <c r="T69" s="173">
        <v>3310</v>
      </c>
      <c r="U69" s="173">
        <v>651916.14</v>
      </c>
      <c r="V69" s="173">
        <v>656208.37</v>
      </c>
      <c r="W69" s="183">
        <v>656208.37</v>
      </c>
      <c r="X69" s="169">
        <f t="shared" si="21"/>
        <v>0</v>
      </c>
      <c r="Y69" s="169">
        <f t="shared" si="22"/>
        <v>51.65796598119698</v>
      </c>
      <c r="Z69" s="169">
        <f t="shared" si="23"/>
        <v>26.939865137908015</v>
      </c>
      <c r="AA69" s="169">
        <f t="shared" si="24"/>
        <v>26.296969741292003</v>
      </c>
      <c r="AB69" s="169">
        <f t="shared" si="25"/>
        <v>0</v>
      </c>
      <c r="AC69" s="169">
        <f t="shared" si="26"/>
        <v>0</v>
      </c>
      <c r="AD69" s="169">
        <f t="shared" si="27"/>
        <v>0</v>
      </c>
      <c r="AE69" s="148">
        <f t="shared" si="28"/>
        <v>170987.87038342294</v>
      </c>
      <c r="AF69" s="169">
        <f t="shared" si="29"/>
        <v>89170.958141408046</v>
      </c>
      <c r="AG69" s="169">
        <f t="shared" si="30"/>
        <v>87042.974378608982</v>
      </c>
      <c r="AH69" s="190"/>
    </row>
    <row r="70" spans="1:34" ht="94.5" hidden="1" x14ac:dyDescent="0.25">
      <c r="A70" s="346"/>
      <c r="B70" s="318"/>
      <c r="C70" s="29" t="s">
        <v>435</v>
      </c>
      <c r="D70" s="82"/>
      <c r="E70" s="72">
        <v>8492.6955741807396</v>
      </c>
      <c r="F70" s="72">
        <v>7692.6101238014699</v>
      </c>
      <c r="G70" s="72">
        <v>7670.6484878679803</v>
      </c>
      <c r="H70" s="23">
        <v>150</v>
      </c>
      <c r="I70" s="23">
        <v>150</v>
      </c>
      <c r="J70" s="23">
        <v>150</v>
      </c>
      <c r="K70" s="27">
        <v>1273904.3361271101</v>
      </c>
      <c r="L70" s="27">
        <v>1153891.5185702201</v>
      </c>
      <c r="M70" s="27">
        <v>1150597.2731802</v>
      </c>
      <c r="N70" s="167"/>
      <c r="O70" s="167">
        <v>7753.1373883962397</v>
      </c>
      <c r="P70" s="167">
        <v>7804.1842312492299</v>
      </c>
      <c r="Q70" s="167">
        <v>7804.1842312492299</v>
      </c>
      <c r="R70" s="167">
        <v>150</v>
      </c>
      <c r="S70" s="167">
        <v>150</v>
      </c>
      <c r="T70" s="173">
        <v>150</v>
      </c>
      <c r="U70" s="173">
        <v>1162970.6100000001</v>
      </c>
      <c r="V70" s="173">
        <v>1170627.6299999999</v>
      </c>
      <c r="W70" s="183">
        <v>1170627.6299999999</v>
      </c>
      <c r="X70" s="169">
        <f t="shared" si="21"/>
        <v>0</v>
      </c>
      <c r="Y70" s="169">
        <f t="shared" si="22"/>
        <v>739.55818578449998</v>
      </c>
      <c r="Z70" s="169">
        <f t="shared" si="23"/>
        <v>-111.57410744776007</v>
      </c>
      <c r="AA70" s="169">
        <f t="shared" si="24"/>
        <v>-133.53574338124963</v>
      </c>
      <c r="AB70" s="169">
        <f t="shared" si="25"/>
        <v>0</v>
      </c>
      <c r="AC70" s="169">
        <f t="shared" si="26"/>
        <v>0</v>
      </c>
      <c r="AD70" s="169">
        <f t="shared" si="27"/>
        <v>0</v>
      </c>
      <c r="AE70" s="148">
        <f t="shared" si="28"/>
        <v>110933.72612710996</v>
      </c>
      <c r="AF70" s="169">
        <f t="shared" si="29"/>
        <v>-16736.11142977979</v>
      </c>
      <c r="AG70" s="169">
        <f t="shared" si="30"/>
        <v>-20030.356819799868</v>
      </c>
      <c r="AH70" s="175"/>
    </row>
    <row r="71" spans="1:34" ht="94.5" hidden="1" x14ac:dyDescent="0.25">
      <c r="A71" s="346"/>
      <c r="B71" s="318"/>
      <c r="C71" s="29" t="s">
        <v>351</v>
      </c>
      <c r="D71" s="82"/>
      <c r="E71" s="72">
        <v>8492.6955741807396</v>
      </c>
      <c r="F71" s="72">
        <v>7692.6101238014699</v>
      </c>
      <c r="G71" s="72">
        <v>7670.6484878679803</v>
      </c>
      <c r="H71" s="23">
        <v>320</v>
      </c>
      <c r="I71" s="23">
        <v>320</v>
      </c>
      <c r="J71" s="23">
        <v>320</v>
      </c>
      <c r="K71" s="27">
        <v>2717662.5837378399</v>
      </c>
      <c r="L71" s="27">
        <v>2461635.2396164699</v>
      </c>
      <c r="M71" s="27">
        <v>2454607.5161177502</v>
      </c>
      <c r="N71" s="167"/>
      <c r="O71" s="167">
        <v>7753.1373883962397</v>
      </c>
      <c r="P71" s="167">
        <v>7804.1842312492299</v>
      </c>
      <c r="Q71" s="167">
        <v>7804.1842312492299</v>
      </c>
      <c r="R71" s="167">
        <v>300</v>
      </c>
      <c r="S71" s="167">
        <v>300</v>
      </c>
      <c r="T71" s="173">
        <v>300</v>
      </c>
      <c r="U71" s="173">
        <v>2325941.2200000002</v>
      </c>
      <c r="V71" s="173">
        <v>2341255.27</v>
      </c>
      <c r="W71" s="183">
        <v>2341255.27</v>
      </c>
      <c r="X71" s="169">
        <f t="shared" si="21"/>
        <v>0</v>
      </c>
      <c r="Y71" s="169">
        <f t="shared" si="22"/>
        <v>739.55818578449998</v>
      </c>
      <c r="Z71" s="169">
        <f t="shared" si="23"/>
        <v>-111.57410744776007</v>
      </c>
      <c r="AA71" s="169">
        <f t="shared" si="24"/>
        <v>-133.53574338124963</v>
      </c>
      <c r="AB71" s="169">
        <f t="shared" si="25"/>
        <v>20</v>
      </c>
      <c r="AC71" s="169">
        <f t="shared" si="26"/>
        <v>20</v>
      </c>
      <c r="AD71" s="169">
        <f t="shared" si="27"/>
        <v>20</v>
      </c>
      <c r="AE71" s="148">
        <f t="shared" si="28"/>
        <v>391721.36373783974</v>
      </c>
      <c r="AF71" s="169">
        <f t="shared" si="29"/>
        <v>120379.96961646993</v>
      </c>
      <c r="AG71" s="169">
        <f t="shared" si="30"/>
        <v>113352.24611775018</v>
      </c>
      <c r="AH71" s="175"/>
    </row>
    <row r="72" spans="1:34" ht="94.5" hidden="1" x14ac:dyDescent="0.25">
      <c r="A72" s="346"/>
      <c r="B72" s="318"/>
      <c r="C72" s="29" t="s">
        <v>36</v>
      </c>
      <c r="D72" s="82"/>
      <c r="E72" s="72">
        <v>8492.6955741807396</v>
      </c>
      <c r="F72" s="72">
        <v>7692.6101238014699</v>
      </c>
      <c r="G72" s="72">
        <v>7670.6484878679803</v>
      </c>
      <c r="H72" s="23">
        <v>400</v>
      </c>
      <c r="I72" s="23">
        <v>400</v>
      </c>
      <c r="J72" s="23">
        <v>400</v>
      </c>
      <c r="K72" s="27">
        <v>3397078.2296723002</v>
      </c>
      <c r="L72" s="27">
        <v>3077044.0495205899</v>
      </c>
      <c r="M72" s="27">
        <v>3068259.39514719</v>
      </c>
      <c r="N72" s="167"/>
      <c r="O72" s="167">
        <v>7753.1373883962397</v>
      </c>
      <c r="P72" s="167">
        <v>7804.1842312492299</v>
      </c>
      <c r="Q72" s="167">
        <v>7804.1842312492299</v>
      </c>
      <c r="R72" s="167">
        <v>300</v>
      </c>
      <c r="S72" s="167">
        <v>300</v>
      </c>
      <c r="T72" s="173">
        <v>300</v>
      </c>
      <c r="U72" s="173">
        <v>2325941.2200000002</v>
      </c>
      <c r="V72" s="173">
        <v>2341255.27</v>
      </c>
      <c r="W72" s="183">
        <v>2341255.27</v>
      </c>
      <c r="X72" s="169">
        <f t="shared" si="21"/>
        <v>0</v>
      </c>
      <c r="Y72" s="169">
        <f t="shared" si="22"/>
        <v>739.55818578449998</v>
      </c>
      <c r="Z72" s="169">
        <f t="shared" si="23"/>
        <v>-111.57410744776007</v>
      </c>
      <c r="AA72" s="169">
        <f t="shared" si="24"/>
        <v>-133.53574338124963</v>
      </c>
      <c r="AB72" s="169">
        <f t="shared" si="25"/>
        <v>100</v>
      </c>
      <c r="AC72" s="169">
        <f t="shared" si="26"/>
        <v>100</v>
      </c>
      <c r="AD72" s="169">
        <f t="shared" si="27"/>
        <v>100</v>
      </c>
      <c r="AE72" s="148">
        <f t="shared" si="28"/>
        <v>1071137.0096723</v>
      </c>
      <c r="AF72" s="169">
        <f t="shared" si="29"/>
        <v>735788.77952058986</v>
      </c>
      <c r="AG72" s="169">
        <f t="shared" si="30"/>
        <v>727004.12514718994</v>
      </c>
      <c r="AH72" s="175"/>
    </row>
    <row r="73" spans="1:34" ht="94.5" hidden="1" x14ac:dyDescent="0.25">
      <c r="A73" s="346"/>
      <c r="B73" s="318"/>
      <c r="C73" s="29" t="s">
        <v>352</v>
      </c>
      <c r="D73" s="82"/>
      <c r="E73" s="72">
        <v>8492.6955741807396</v>
      </c>
      <c r="F73" s="72">
        <v>7692.6101238014699</v>
      </c>
      <c r="G73" s="72">
        <v>7670.6484878679803</v>
      </c>
      <c r="H73" s="23">
        <v>120</v>
      </c>
      <c r="I73" s="23">
        <v>120</v>
      </c>
      <c r="J73" s="23">
        <v>120</v>
      </c>
      <c r="K73" s="27">
        <v>1019123.46890169</v>
      </c>
      <c r="L73" s="27">
        <v>923113.21485617606</v>
      </c>
      <c r="M73" s="27">
        <v>920477.81854415697</v>
      </c>
      <c r="N73" s="167"/>
      <c r="O73" s="167">
        <v>7753.1373883962397</v>
      </c>
      <c r="P73" s="167">
        <v>7804.1842312492299</v>
      </c>
      <c r="Q73" s="167">
        <v>7804.1842312492299</v>
      </c>
      <c r="R73" s="167">
        <v>150</v>
      </c>
      <c r="S73" s="167">
        <v>150</v>
      </c>
      <c r="T73" s="173">
        <v>150</v>
      </c>
      <c r="U73" s="173">
        <v>1162970.6100000001</v>
      </c>
      <c r="V73" s="173">
        <v>1170627.6299999999</v>
      </c>
      <c r="W73" s="183">
        <v>1170627.6299999999</v>
      </c>
      <c r="X73" s="169">
        <f t="shared" si="21"/>
        <v>0</v>
      </c>
      <c r="Y73" s="169">
        <f t="shared" si="22"/>
        <v>739.55818578449998</v>
      </c>
      <c r="Z73" s="169">
        <f t="shared" si="23"/>
        <v>-111.57410744776007</v>
      </c>
      <c r="AA73" s="169">
        <f t="shared" si="24"/>
        <v>-133.53574338124963</v>
      </c>
      <c r="AB73" s="169">
        <f t="shared" si="25"/>
        <v>-30</v>
      </c>
      <c r="AC73" s="169">
        <f t="shared" si="26"/>
        <v>-30</v>
      </c>
      <c r="AD73" s="169">
        <f t="shared" si="27"/>
        <v>-30</v>
      </c>
      <c r="AE73" s="148">
        <f t="shared" si="28"/>
        <v>-143847.14109831012</v>
      </c>
      <c r="AF73" s="169">
        <f t="shared" si="29"/>
        <v>-247514.41514382383</v>
      </c>
      <c r="AG73" s="169">
        <f t="shared" si="30"/>
        <v>-250149.81145584292</v>
      </c>
      <c r="AH73" s="175"/>
    </row>
    <row r="74" spans="1:34" ht="63" hidden="1" x14ac:dyDescent="0.25">
      <c r="A74" s="346"/>
      <c r="B74" s="318"/>
      <c r="C74" s="29" t="s">
        <v>436</v>
      </c>
      <c r="D74" s="82"/>
      <c r="E74" s="72">
        <v>15282.636052174301</v>
      </c>
      <c r="F74" s="72">
        <v>13842.879423435599</v>
      </c>
      <c r="G74" s="72">
        <v>13803.359381047399</v>
      </c>
      <c r="H74" s="23">
        <v>120</v>
      </c>
      <c r="I74" s="23">
        <v>120</v>
      </c>
      <c r="J74" s="23">
        <v>120</v>
      </c>
      <c r="K74" s="27">
        <v>1833916.3262609199</v>
      </c>
      <c r="L74" s="27">
        <v>1661145.53081228</v>
      </c>
      <c r="M74" s="27">
        <v>1656403.12572569</v>
      </c>
      <c r="N74" s="167"/>
      <c r="O74" s="167">
        <v>13876.0756026293</v>
      </c>
      <c r="P74" s="167">
        <v>13967.4360178031</v>
      </c>
      <c r="Q74" s="167">
        <v>13967.4360178031</v>
      </c>
      <c r="R74" s="167">
        <v>60</v>
      </c>
      <c r="S74" s="167">
        <v>60</v>
      </c>
      <c r="T74" s="173">
        <v>60</v>
      </c>
      <c r="U74" s="173">
        <v>832564.54</v>
      </c>
      <c r="V74" s="173">
        <v>838046.16</v>
      </c>
      <c r="W74" s="183">
        <v>838046.16</v>
      </c>
      <c r="X74" s="169">
        <f t="shared" ref="X74:X103" si="31">D74-N74</f>
        <v>0</v>
      </c>
      <c r="Y74" s="169">
        <f t="shared" ref="Y74:Y103" si="32">E74-O74</f>
        <v>1406.5604495450007</v>
      </c>
      <c r="Z74" s="169">
        <f t="shared" ref="Z74:Z103" si="33">F74-P74</f>
        <v>-124.55659436750102</v>
      </c>
      <c r="AA74" s="169">
        <f t="shared" ref="AA74:AA103" si="34">G74-Q74</f>
        <v>-164.07663675570075</v>
      </c>
      <c r="AB74" s="169">
        <f t="shared" ref="AB74:AB103" si="35">H74-R74</f>
        <v>60</v>
      </c>
      <c r="AC74" s="169">
        <f t="shared" ref="AC74:AC103" si="36">I74-S74</f>
        <v>60</v>
      </c>
      <c r="AD74" s="169">
        <f t="shared" ref="AD74:AD103" si="37">J74-T74</f>
        <v>60</v>
      </c>
      <c r="AE74" s="148">
        <f t="shared" ref="AE74:AE103" si="38">K74-U74</f>
        <v>1001351.7862609199</v>
      </c>
      <c r="AF74" s="169">
        <f t="shared" ref="AF74:AF103" si="39">L74-V74</f>
        <v>823099.37081227999</v>
      </c>
      <c r="AG74" s="169">
        <f t="shared" ref="AG74:AG103" si="40">M74-W74</f>
        <v>818356.96572569001</v>
      </c>
      <c r="AH74" s="175"/>
    </row>
    <row r="75" spans="1:34" ht="63" hidden="1" x14ac:dyDescent="0.25">
      <c r="A75" s="346"/>
      <c r="B75" s="318"/>
      <c r="C75" s="29" t="s">
        <v>437</v>
      </c>
      <c r="D75" s="82"/>
      <c r="E75" s="72">
        <v>15282.636052174301</v>
      </c>
      <c r="F75" s="72">
        <v>13842.879423435599</v>
      </c>
      <c r="G75" s="72">
        <v>13803.359381047399</v>
      </c>
      <c r="H75" s="23">
        <v>120</v>
      </c>
      <c r="I75" s="23">
        <v>120</v>
      </c>
      <c r="J75" s="23">
        <v>120</v>
      </c>
      <c r="K75" s="27">
        <v>1833916.3262609199</v>
      </c>
      <c r="L75" s="27">
        <v>1661145.53081228</v>
      </c>
      <c r="M75" s="27">
        <v>1656403.12572569</v>
      </c>
      <c r="N75" s="167"/>
      <c r="O75" s="167">
        <v>13876.0756026293</v>
      </c>
      <c r="P75" s="167">
        <v>13967.4360178031</v>
      </c>
      <c r="Q75" s="167">
        <v>13967.4360178031</v>
      </c>
      <c r="R75" s="167">
        <v>80</v>
      </c>
      <c r="S75" s="167">
        <v>80</v>
      </c>
      <c r="T75" s="173">
        <v>80</v>
      </c>
      <c r="U75" s="173">
        <v>1110086.05</v>
      </c>
      <c r="V75" s="173">
        <v>1117394.8799999999</v>
      </c>
      <c r="W75" s="183">
        <v>1117394.8799999999</v>
      </c>
      <c r="X75" s="169">
        <f t="shared" si="31"/>
        <v>0</v>
      </c>
      <c r="Y75" s="169">
        <f t="shared" si="32"/>
        <v>1406.5604495450007</v>
      </c>
      <c r="Z75" s="169">
        <f t="shared" si="33"/>
        <v>-124.55659436750102</v>
      </c>
      <c r="AA75" s="169">
        <f t="shared" si="34"/>
        <v>-164.07663675570075</v>
      </c>
      <c r="AB75" s="169">
        <f t="shared" si="35"/>
        <v>40</v>
      </c>
      <c r="AC75" s="169">
        <f t="shared" si="36"/>
        <v>40</v>
      </c>
      <c r="AD75" s="169">
        <f t="shared" si="37"/>
        <v>40</v>
      </c>
      <c r="AE75" s="148">
        <f t="shared" si="38"/>
        <v>723830.27626091987</v>
      </c>
      <c r="AF75" s="169">
        <f t="shared" si="39"/>
        <v>543750.65081228013</v>
      </c>
      <c r="AG75" s="169">
        <f t="shared" si="40"/>
        <v>539008.24572569015</v>
      </c>
      <c r="AH75" s="175"/>
    </row>
    <row r="76" spans="1:34" ht="63" hidden="1" x14ac:dyDescent="0.25">
      <c r="A76" s="346"/>
      <c r="B76" s="318"/>
      <c r="C76" s="29" t="s">
        <v>438</v>
      </c>
      <c r="D76" s="82"/>
      <c r="E76" s="72">
        <v>15282.636052174301</v>
      </c>
      <c r="F76" s="72">
        <v>13842.879423435599</v>
      </c>
      <c r="G76" s="72">
        <v>13803.359381047399</v>
      </c>
      <c r="H76" s="23">
        <v>103</v>
      </c>
      <c r="I76" s="23">
        <v>103</v>
      </c>
      <c r="J76" s="23">
        <v>103</v>
      </c>
      <c r="K76" s="27">
        <v>1574111.51337395</v>
      </c>
      <c r="L76" s="27">
        <v>1425816.5806138699</v>
      </c>
      <c r="M76" s="27">
        <v>1421746.0162478799</v>
      </c>
      <c r="N76" s="167"/>
      <c r="O76" s="167">
        <v>13876.0756026293</v>
      </c>
      <c r="P76" s="167">
        <v>13967.4360178031</v>
      </c>
      <c r="Q76" s="167">
        <v>13967.4360178031</v>
      </c>
      <c r="R76" s="167">
        <v>60</v>
      </c>
      <c r="S76" s="167">
        <v>60</v>
      </c>
      <c r="T76" s="173">
        <v>60</v>
      </c>
      <c r="U76" s="173">
        <v>832564.54</v>
      </c>
      <c r="V76" s="173">
        <v>838046.16</v>
      </c>
      <c r="W76" s="183">
        <v>838046.16</v>
      </c>
      <c r="X76" s="169">
        <f t="shared" si="31"/>
        <v>0</v>
      </c>
      <c r="Y76" s="169">
        <f t="shared" si="32"/>
        <v>1406.5604495450007</v>
      </c>
      <c r="Z76" s="169">
        <f t="shared" si="33"/>
        <v>-124.55659436750102</v>
      </c>
      <c r="AA76" s="169">
        <f t="shared" si="34"/>
        <v>-164.07663675570075</v>
      </c>
      <c r="AB76" s="169">
        <f t="shared" si="35"/>
        <v>43</v>
      </c>
      <c r="AC76" s="169">
        <f t="shared" si="36"/>
        <v>43</v>
      </c>
      <c r="AD76" s="169">
        <f t="shared" si="37"/>
        <v>43</v>
      </c>
      <c r="AE76" s="148">
        <f t="shared" si="38"/>
        <v>741546.97337394999</v>
      </c>
      <c r="AF76" s="169">
        <f t="shared" si="39"/>
        <v>587770.42061386991</v>
      </c>
      <c r="AG76" s="169">
        <f t="shared" si="40"/>
        <v>583699.85624787991</v>
      </c>
      <c r="AH76" s="175"/>
    </row>
    <row r="77" spans="1:34" ht="31.5" hidden="1" x14ac:dyDescent="0.25">
      <c r="A77" s="346"/>
      <c r="B77" s="318"/>
      <c r="C77" s="29" t="s">
        <v>296</v>
      </c>
      <c r="D77" s="82"/>
      <c r="E77" s="72">
        <v>129149.6100266</v>
      </c>
      <c r="F77" s="72">
        <v>116982.598622284</v>
      </c>
      <c r="G77" s="72">
        <v>116648.62495143</v>
      </c>
      <c r="H77" s="23">
        <v>54</v>
      </c>
      <c r="I77" s="23">
        <v>74</v>
      </c>
      <c r="J77" s="23">
        <v>74</v>
      </c>
      <c r="K77" s="27">
        <v>6974078.94143641</v>
      </c>
      <c r="L77" s="27">
        <v>8656712.2980490401</v>
      </c>
      <c r="M77" s="27">
        <v>8631998.2464058306</v>
      </c>
      <c r="N77" s="167"/>
      <c r="O77" s="167">
        <v>13872.5241375282</v>
      </c>
      <c r="P77" s="167">
        <v>13963.8611697704</v>
      </c>
      <c r="Q77" s="167">
        <v>13963.8611697704</v>
      </c>
      <c r="R77" s="167">
        <v>23</v>
      </c>
      <c r="S77" s="167">
        <v>23</v>
      </c>
      <c r="T77" s="173">
        <v>23</v>
      </c>
      <c r="U77" s="173">
        <v>319068.06</v>
      </c>
      <c r="V77" s="173">
        <v>321168.81</v>
      </c>
      <c r="W77" s="183">
        <v>321168.81</v>
      </c>
      <c r="X77" s="169">
        <f t="shared" si="31"/>
        <v>0</v>
      </c>
      <c r="Y77" s="169">
        <f t="shared" si="32"/>
        <v>115277.08588907179</v>
      </c>
      <c r="Z77" s="169">
        <f t="shared" si="33"/>
        <v>103018.7374525136</v>
      </c>
      <c r="AA77" s="169">
        <f t="shared" si="34"/>
        <v>102684.7637816596</v>
      </c>
      <c r="AB77" s="169">
        <f t="shared" si="35"/>
        <v>31</v>
      </c>
      <c r="AC77" s="169">
        <f t="shared" si="36"/>
        <v>51</v>
      </c>
      <c r="AD77" s="169">
        <f t="shared" si="37"/>
        <v>51</v>
      </c>
      <c r="AE77" s="148">
        <f t="shared" si="38"/>
        <v>6655010.8814364104</v>
      </c>
      <c r="AF77" s="169">
        <f t="shared" si="39"/>
        <v>8335543.4880490405</v>
      </c>
      <c r="AG77" s="169">
        <f t="shared" si="40"/>
        <v>8310829.436405831</v>
      </c>
      <c r="AH77" s="175"/>
    </row>
    <row r="78" spans="1:34" ht="31.5" hidden="1" x14ac:dyDescent="0.25">
      <c r="A78" s="346"/>
      <c r="B78" s="318"/>
      <c r="C78" s="29" t="s">
        <v>300</v>
      </c>
      <c r="D78" s="82"/>
      <c r="E78" s="72">
        <v>278204.26342380099</v>
      </c>
      <c r="F78" s="72">
        <v>251995.013197575</v>
      </c>
      <c r="G78" s="72">
        <v>251275.59252658801</v>
      </c>
      <c r="H78" s="23">
        <v>1</v>
      </c>
      <c r="I78" s="23">
        <v>1</v>
      </c>
      <c r="J78" s="23">
        <v>1</v>
      </c>
      <c r="K78" s="27">
        <v>278204.26342380099</v>
      </c>
      <c r="L78" s="27">
        <v>251995.013197575</v>
      </c>
      <c r="M78" s="27">
        <v>251275.59252658801</v>
      </c>
      <c r="N78" s="167"/>
      <c r="O78" s="167">
        <v>13872.5241375282</v>
      </c>
      <c r="P78" s="167">
        <v>13963.8611697704</v>
      </c>
      <c r="Q78" s="167">
        <v>13963.8611697704</v>
      </c>
      <c r="R78" s="167">
        <v>50</v>
      </c>
      <c r="S78" s="167">
        <v>50</v>
      </c>
      <c r="T78" s="173">
        <v>50</v>
      </c>
      <c r="U78" s="173">
        <v>693626.21</v>
      </c>
      <c r="V78" s="173">
        <v>698193.06</v>
      </c>
      <c r="W78" s="183">
        <v>698193.06</v>
      </c>
      <c r="X78" s="169">
        <f t="shared" si="31"/>
        <v>0</v>
      </c>
      <c r="Y78" s="169">
        <f t="shared" si="32"/>
        <v>264331.73928627279</v>
      </c>
      <c r="Z78" s="169">
        <f t="shared" si="33"/>
        <v>238031.15202780461</v>
      </c>
      <c r="AA78" s="169">
        <f t="shared" si="34"/>
        <v>237311.73135681762</v>
      </c>
      <c r="AB78" s="169">
        <f t="shared" si="35"/>
        <v>-49</v>
      </c>
      <c r="AC78" s="169">
        <f t="shared" si="36"/>
        <v>-49</v>
      </c>
      <c r="AD78" s="169">
        <f t="shared" si="37"/>
        <v>-49</v>
      </c>
      <c r="AE78" s="148">
        <f t="shared" si="38"/>
        <v>-415421.94657619897</v>
      </c>
      <c r="AF78" s="169">
        <f t="shared" si="39"/>
        <v>-446198.04680242506</v>
      </c>
      <c r="AG78" s="169">
        <f t="shared" si="40"/>
        <v>-446917.46747341205</v>
      </c>
      <c r="AH78" s="175"/>
    </row>
    <row r="79" spans="1:34" ht="38.25" hidden="1" customHeight="1" x14ac:dyDescent="0.25">
      <c r="A79" s="185" t="s">
        <v>416</v>
      </c>
      <c r="B79" s="188"/>
      <c r="C79" s="187"/>
      <c r="D79" s="191">
        <v>50300</v>
      </c>
      <c r="E79" s="192"/>
      <c r="F79" s="192"/>
      <c r="G79" s="192"/>
      <c r="H79" s="86"/>
      <c r="I79" s="86"/>
      <c r="J79" s="86"/>
      <c r="K79" s="87">
        <v>21775199.999578301</v>
      </c>
      <c r="L79" s="87">
        <v>22068178.304189902</v>
      </c>
      <c r="M79" s="87">
        <v>22005319.453999601</v>
      </c>
      <c r="N79" s="167" t="e">
        <f>K79-'[5]Объем БА (5)'!$K$91</f>
        <v>#REF!</v>
      </c>
      <c r="O79" s="167"/>
      <c r="P79" s="167"/>
      <c r="Q79" s="167"/>
      <c r="R79" s="167"/>
      <c r="S79" s="167"/>
      <c r="T79" s="173"/>
      <c r="U79" s="173">
        <v>16161700</v>
      </c>
      <c r="V79" s="173">
        <v>16267500</v>
      </c>
      <c r="W79" s="183">
        <v>16267500</v>
      </c>
      <c r="X79" s="169" t="e">
        <f t="shared" si="31"/>
        <v>#REF!</v>
      </c>
      <c r="Y79" s="169">
        <f t="shared" si="32"/>
        <v>0</v>
      </c>
      <c r="Z79" s="169">
        <f t="shared" si="33"/>
        <v>0</v>
      </c>
      <c r="AA79" s="169">
        <f t="shared" si="34"/>
        <v>0</v>
      </c>
      <c r="AB79" s="169">
        <f t="shared" si="35"/>
        <v>0</v>
      </c>
      <c r="AC79" s="169">
        <f t="shared" si="36"/>
        <v>0</v>
      </c>
      <c r="AD79" s="169">
        <f t="shared" si="37"/>
        <v>0</v>
      </c>
      <c r="AE79" s="148">
        <f t="shared" si="38"/>
        <v>5613499.9995783009</v>
      </c>
      <c r="AF79" s="169">
        <f t="shared" si="39"/>
        <v>5800678.3041899018</v>
      </c>
      <c r="AG79" s="169">
        <f t="shared" si="40"/>
        <v>5737819.4539996013</v>
      </c>
      <c r="AH79" s="175"/>
    </row>
    <row r="80" spans="1:34" ht="47.25" x14ac:dyDescent="0.25">
      <c r="A80" s="346">
        <v>9</v>
      </c>
      <c r="B80" s="318" t="str">
        <f>[3]Коэффициенты!B21</f>
        <v>Государственное автономное учреждение дополнительного профессионального образования Республики Карелия "Карельский институт развития образования"</v>
      </c>
      <c r="C80" s="29" t="s">
        <v>271</v>
      </c>
      <c r="D80" s="82"/>
      <c r="E80" s="72">
        <v>1654.3423079107299</v>
      </c>
      <c r="F80" s="72">
        <v>1654.3423079107299</v>
      </c>
      <c r="G80" s="72">
        <v>1654.3423079107299</v>
      </c>
      <c r="H80" s="23">
        <v>12200</v>
      </c>
      <c r="I80" s="23">
        <v>12200</v>
      </c>
      <c r="J80" s="23">
        <v>12200</v>
      </c>
      <c r="K80" s="27">
        <v>20182976.156510901</v>
      </c>
      <c r="L80" s="27">
        <v>20182976.156510901</v>
      </c>
      <c r="M80" s="27">
        <v>20182976.156510901</v>
      </c>
      <c r="N80" s="167"/>
      <c r="O80" s="167">
        <v>1264.02029533628</v>
      </c>
      <c r="P80" s="167">
        <v>1157.8011689447701</v>
      </c>
      <c r="Q80" s="167">
        <v>1157.8011689447701</v>
      </c>
      <c r="R80" s="167">
        <v>12200</v>
      </c>
      <c r="S80" s="167">
        <v>12200</v>
      </c>
      <c r="T80" s="173">
        <v>12200</v>
      </c>
      <c r="U80" s="173">
        <v>15421047.609999999</v>
      </c>
      <c r="V80" s="173">
        <v>14125174.25</v>
      </c>
      <c r="W80" s="183">
        <v>14125174.25</v>
      </c>
      <c r="X80" s="169">
        <f t="shared" si="31"/>
        <v>0</v>
      </c>
      <c r="Y80" s="169">
        <f t="shared" si="32"/>
        <v>390.3220125744499</v>
      </c>
      <c r="Z80" s="169">
        <f t="shared" si="33"/>
        <v>496.54113896595982</v>
      </c>
      <c r="AA80" s="169">
        <f t="shared" si="34"/>
        <v>496.54113896595982</v>
      </c>
      <c r="AB80" s="169">
        <f t="shared" si="35"/>
        <v>0</v>
      </c>
      <c r="AC80" s="169">
        <f t="shared" si="36"/>
        <v>0</v>
      </c>
      <c r="AD80" s="169">
        <f t="shared" si="37"/>
        <v>0</v>
      </c>
      <c r="AE80" s="148">
        <f t="shared" si="38"/>
        <v>4761928.5465109013</v>
      </c>
      <c r="AF80" s="169">
        <f t="shared" si="39"/>
        <v>6057801.9065109007</v>
      </c>
      <c r="AG80" s="169">
        <f t="shared" si="40"/>
        <v>6057801.9065109007</v>
      </c>
      <c r="AH80" s="175"/>
    </row>
    <row r="81" spans="1:34" ht="57" customHeight="1" x14ac:dyDescent="0.25">
      <c r="A81" s="346"/>
      <c r="B81" s="318"/>
      <c r="C81" s="29" t="s">
        <v>315</v>
      </c>
      <c r="D81" s="82"/>
      <c r="E81" s="72">
        <v>192222.39180626001</v>
      </c>
      <c r="F81" s="72">
        <v>192222.39180626001</v>
      </c>
      <c r="G81" s="72">
        <v>192222.39180626001</v>
      </c>
      <c r="H81" s="23">
        <v>36</v>
      </c>
      <c r="I81" s="23">
        <v>36</v>
      </c>
      <c r="J81" s="23">
        <v>36</v>
      </c>
      <c r="K81" s="27">
        <v>6920006.1050253501</v>
      </c>
      <c r="L81" s="27">
        <v>6920006.1050253501</v>
      </c>
      <c r="M81" s="27">
        <v>6920006.1050253501</v>
      </c>
      <c r="N81" s="167"/>
      <c r="O81" s="167">
        <v>143693.49637257299</v>
      </c>
      <c r="P81" s="167">
        <v>131618.53388253201</v>
      </c>
      <c r="Q81" s="167">
        <v>131618.53388253201</v>
      </c>
      <c r="R81" s="167">
        <v>35</v>
      </c>
      <c r="S81" s="167">
        <v>35</v>
      </c>
      <c r="T81" s="173">
        <v>35</v>
      </c>
      <c r="U81" s="173">
        <v>5029272.37</v>
      </c>
      <c r="V81" s="173">
        <v>4606648.6900000004</v>
      </c>
      <c r="W81" s="183">
        <v>4606648.6900000004</v>
      </c>
      <c r="X81" s="169">
        <f t="shared" si="31"/>
        <v>0</v>
      </c>
      <c r="Y81" s="169">
        <f t="shared" si="32"/>
        <v>48528.895433687023</v>
      </c>
      <c r="Z81" s="169">
        <f t="shared" si="33"/>
        <v>60603.857923728006</v>
      </c>
      <c r="AA81" s="169">
        <f t="shared" si="34"/>
        <v>60603.857923728006</v>
      </c>
      <c r="AB81" s="169">
        <f t="shared" si="35"/>
        <v>1</v>
      </c>
      <c r="AC81" s="169">
        <f t="shared" si="36"/>
        <v>1</v>
      </c>
      <c r="AD81" s="169">
        <f t="shared" si="37"/>
        <v>1</v>
      </c>
      <c r="AE81" s="148">
        <f t="shared" si="38"/>
        <v>1890733.73502535</v>
      </c>
      <c r="AF81" s="169">
        <f t="shared" si="39"/>
        <v>2313357.4150253497</v>
      </c>
      <c r="AG81" s="169">
        <f t="shared" si="40"/>
        <v>2313357.4150253497</v>
      </c>
      <c r="AH81" s="175"/>
    </row>
    <row r="82" spans="1:34" ht="45" customHeight="1" x14ac:dyDescent="0.25">
      <c r="A82" s="346"/>
      <c r="B82" s="318"/>
      <c r="C82" s="29" t="s">
        <v>300</v>
      </c>
      <c r="D82" s="82"/>
      <c r="E82" s="72">
        <v>414070.85096894501</v>
      </c>
      <c r="F82" s="72">
        <v>414070.85096894501</v>
      </c>
      <c r="G82" s="72">
        <v>414070.85096894501</v>
      </c>
      <c r="H82" s="23">
        <v>10</v>
      </c>
      <c r="I82" s="23">
        <v>10</v>
      </c>
      <c r="J82" s="23">
        <v>10</v>
      </c>
      <c r="K82" s="27">
        <v>4140708.5096894498</v>
      </c>
      <c r="L82" s="27">
        <v>4140708.5096894498</v>
      </c>
      <c r="M82" s="27">
        <v>4140708.5096894498</v>
      </c>
      <c r="N82" s="167"/>
      <c r="O82" s="167">
        <v>304050.14432074298</v>
      </c>
      <c r="P82" s="167">
        <v>278499.96856160299</v>
      </c>
      <c r="Q82" s="167">
        <v>278499.96856160299</v>
      </c>
      <c r="R82" s="167">
        <v>7</v>
      </c>
      <c r="S82" s="167">
        <v>7</v>
      </c>
      <c r="T82" s="173">
        <v>7</v>
      </c>
      <c r="U82" s="173">
        <v>2128351.0099999998</v>
      </c>
      <c r="V82" s="173">
        <v>1949499.78</v>
      </c>
      <c r="W82" s="183">
        <v>1949499.78</v>
      </c>
      <c r="X82" s="169">
        <f t="shared" si="31"/>
        <v>0</v>
      </c>
      <c r="Y82" s="169">
        <f t="shared" si="32"/>
        <v>110020.70664820203</v>
      </c>
      <c r="Z82" s="169">
        <f t="shared" si="33"/>
        <v>135570.88240734203</v>
      </c>
      <c r="AA82" s="169">
        <f t="shared" si="34"/>
        <v>135570.88240734203</v>
      </c>
      <c r="AB82" s="169">
        <f t="shared" si="35"/>
        <v>3</v>
      </c>
      <c r="AC82" s="169">
        <f t="shared" si="36"/>
        <v>3</v>
      </c>
      <c r="AD82" s="169">
        <f t="shared" si="37"/>
        <v>3</v>
      </c>
      <c r="AE82" s="148">
        <f t="shared" si="38"/>
        <v>2012357.49968945</v>
      </c>
      <c r="AF82" s="169">
        <f t="shared" si="39"/>
        <v>2191208.72968945</v>
      </c>
      <c r="AG82" s="169">
        <f t="shared" si="40"/>
        <v>2191208.72968945</v>
      </c>
      <c r="AH82" s="175"/>
    </row>
    <row r="83" spans="1:34" ht="44.25" customHeight="1" x14ac:dyDescent="0.25">
      <c r="A83" s="346"/>
      <c r="B83" s="318"/>
      <c r="C83" s="29" t="s">
        <v>301</v>
      </c>
      <c r="D83" s="82"/>
      <c r="E83" s="72">
        <v>12378.354350559301</v>
      </c>
      <c r="F83" s="72">
        <v>12378.354350559301</v>
      </c>
      <c r="G83" s="72">
        <v>12378.354350559301</v>
      </c>
      <c r="H83" s="23">
        <v>10</v>
      </c>
      <c r="I83" s="23">
        <v>10</v>
      </c>
      <c r="J83" s="23">
        <v>10</v>
      </c>
      <c r="K83" s="27">
        <v>123783.543505593</v>
      </c>
      <c r="L83" s="27">
        <v>123783.543505593</v>
      </c>
      <c r="M83" s="27">
        <v>123783.543505593</v>
      </c>
      <c r="N83" s="167"/>
      <c r="O83" s="167">
        <v>9442.6300914838193</v>
      </c>
      <c r="P83" s="167">
        <v>8649.1397315139602</v>
      </c>
      <c r="Q83" s="167">
        <v>8649.1397315139602</v>
      </c>
      <c r="R83" s="167">
        <v>10</v>
      </c>
      <c r="S83" s="167">
        <v>10</v>
      </c>
      <c r="T83" s="173">
        <v>10</v>
      </c>
      <c r="U83" s="173">
        <v>94426.3</v>
      </c>
      <c r="V83" s="173">
        <v>86491.4</v>
      </c>
      <c r="W83" s="183">
        <v>86491.4</v>
      </c>
      <c r="X83" s="169">
        <f t="shared" si="31"/>
        <v>0</v>
      </c>
      <c r="Y83" s="169">
        <f t="shared" si="32"/>
        <v>2935.7242590754813</v>
      </c>
      <c r="Z83" s="169">
        <f t="shared" si="33"/>
        <v>3729.2146190453404</v>
      </c>
      <c r="AA83" s="169">
        <f t="shared" si="34"/>
        <v>3729.2146190453404</v>
      </c>
      <c r="AB83" s="169">
        <f t="shared" si="35"/>
        <v>0</v>
      </c>
      <c r="AC83" s="169">
        <f t="shared" si="36"/>
        <v>0</v>
      </c>
      <c r="AD83" s="169">
        <f t="shared" si="37"/>
        <v>0</v>
      </c>
      <c r="AE83" s="148">
        <f t="shared" si="38"/>
        <v>29357.243505592996</v>
      </c>
      <c r="AF83" s="169">
        <f t="shared" si="39"/>
        <v>37292.143505593005</v>
      </c>
      <c r="AG83" s="169">
        <f t="shared" si="40"/>
        <v>37292.143505593005</v>
      </c>
      <c r="AH83" s="175"/>
    </row>
    <row r="84" spans="1:34" ht="51.75" customHeight="1" x14ac:dyDescent="0.25">
      <c r="A84" s="346"/>
      <c r="B84" s="318"/>
      <c r="C84" s="29" t="s">
        <v>412</v>
      </c>
      <c r="D84" s="82"/>
      <c r="E84" s="72">
        <v>2327.5840941430001</v>
      </c>
      <c r="F84" s="72">
        <v>2327.5840941430001</v>
      </c>
      <c r="G84" s="72">
        <v>2327.5840941430001</v>
      </c>
      <c r="H84" s="23">
        <v>900</v>
      </c>
      <c r="I84" s="23">
        <v>900</v>
      </c>
      <c r="J84" s="23">
        <v>900</v>
      </c>
      <c r="K84" s="27">
        <v>2094825.6847287</v>
      </c>
      <c r="L84" s="27">
        <v>2094825.6847287</v>
      </c>
      <c r="M84" s="27">
        <v>2094825.6847287</v>
      </c>
      <c r="N84" s="167"/>
      <c r="O84" s="167">
        <v>1790.114124447</v>
      </c>
      <c r="P84" s="167">
        <v>1639.6858764660001</v>
      </c>
      <c r="Q84" s="167">
        <v>1639.6858764660001</v>
      </c>
      <c r="R84" s="167">
        <v>900</v>
      </c>
      <c r="S84" s="167">
        <v>1000</v>
      </c>
      <c r="T84" s="173">
        <v>1000</v>
      </c>
      <c r="U84" s="173">
        <v>1611102.71</v>
      </c>
      <c r="V84" s="173">
        <v>1639685.88</v>
      </c>
      <c r="W84" s="183">
        <v>1639685.88</v>
      </c>
      <c r="X84" s="169">
        <f t="shared" si="31"/>
        <v>0</v>
      </c>
      <c r="Y84" s="169">
        <f t="shared" si="32"/>
        <v>537.46996969600013</v>
      </c>
      <c r="Z84" s="169">
        <f t="shared" si="33"/>
        <v>687.89821767700005</v>
      </c>
      <c r="AA84" s="169">
        <f t="shared" si="34"/>
        <v>687.89821767700005</v>
      </c>
      <c r="AB84" s="169">
        <f t="shared" si="35"/>
        <v>0</v>
      </c>
      <c r="AC84" s="169">
        <f t="shared" si="36"/>
        <v>-100</v>
      </c>
      <c r="AD84" s="169">
        <f t="shared" si="37"/>
        <v>-100</v>
      </c>
      <c r="AE84" s="148">
        <f t="shared" si="38"/>
        <v>483722.97472870001</v>
      </c>
      <c r="AF84" s="169">
        <f t="shared" si="39"/>
        <v>455139.80472870008</v>
      </c>
      <c r="AG84" s="169">
        <f t="shared" si="40"/>
        <v>455139.80472870008</v>
      </c>
      <c r="AH84" s="175"/>
    </row>
    <row r="85" spans="1:34" ht="29.25" customHeight="1" x14ac:dyDescent="0.25">
      <c r="A85" s="185" t="s">
        <v>416</v>
      </c>
      <c r="B85" s="188"/>
      <c r="C85" s="187"/>
      <c r="D85" s="88">
        <v>294100</v>
      </c>
      <c r="E85" s="89"/>
      <c r="F85" s="89"/>
      <c r="G85" s="89"/>
      <c r="H85" s="23"/>
      <c r="I85" s="23"/>
      <c r="J85" s="23"/>
      <c r="K85" s="87">
        <v>33756400</v>
      </c>
      <c r="L85" s="87">
        <v>33756400</v>
      </c>
      <c r="M85" s="87">
        <v>33756400</v>
      </c>
      <c r="N85" s="167" t="e">
        <f>K85-'[5]Объем БА (5)'!$K$97</f>
        <v>#REF!</v>
      </c>
      <c r="O85" s="167"/>
      <c r="P85" s="167"/>
      <c r="Q85" s="167"/>
      <c r="R85" s="167"/>
      <c r="S85" s="167"/>
      <c r="T85" s="173"/>
      <c r="U85" s="173">
        <v>24641000</v>
      </c>
      <c r="V85" s="173">
        <v>22764300</v>
      </c>
      <c r="W85" s="183">
        <v>22764300</v>
      </c>
      <c r="X85" s="169" t="e">
        <f t="shared" si="31"/>
        <v>#REF!</v>
      </c>
      <c r="Y85" s="169">
        <f t="shared" si="32"/>
        <v>0</v>
      </c>
      <c r="Z85" s="169">
        <f t="shared" si="33"/>
        <v>0</v>
      </c>
      <c r="AA85" s="169">
        <f t="shared" si="34"/>
        <v>0</v>
      </c>
      <c r="AB85" s="169">
        <f t="shared" si="35"/>
        <v>0</v>
      </c>
      <c r="AC85" s="169">
        <f t="shared" si="36"/>
        <v>0</v>
      </c>
      <c r="AD85" s="169">
        <f t="shared" si="37"/>
        <v>0</v>
      </c>
      <c r="AE85" s="148">
        <f t="shared" si="38"/>
        <v>9115400</v>
      </c>
      <c r="AF85" s="169">
        <f t="shared" si="39"/>
        <v>10992100</v>
      </c>
      <c r="AG85" s="169">
        <f t="shared" si="40"/>
        <v>10992100</v>
      </c>
      <c r="AH85" s="175"/>
    </row>
    <row r="86" spans="1:34" ht="47.25" customHeight="1" x14ac:dyDescent="0.25">
      <c r="A86" s="345" t="e">
        <f>'[6]Объем БА (5)'!A97</f>
        <v>#REF!</v>
      </c>
      <c r="B86" s="318" t="e">
        <f>'[6]Объем БА (5)'!B97</f>
        <v>#REF!</v>
      </c>
      <c r="C86" s="29" t="e">
        <f>'[6]Объем БА (5)'!C97</f>
        <v>#REF!</v>
      </c>
      <c r="D86" s="82"/>
      <c r="E86" s="74">
        <v>439038.27178769099</v>
      </c>
      <c r="F86" s="74">
        <v>439038.27178769099</v>
      </c>
      <c r="G86" s="74">
        <v>439038.27178769099</v>
      </c>
      <c r="H86" s="23">
        <v>7</v>
      </c>
      <c r="I86" s="23">
        <v>7</v>
      </c>
      <c r="J86" s="23">
        <v>7</v>
      </c>
      <c r="K86" s="27">
        <v>3073267.9025138398</v>
      </c>
      <c r="L86" s="27">
        <v>3073267.9025138398</v>
      </c>
      <c r="M86" s="27">
        <v>3073267.9025138398</v>
      </c>
      <c r="N86" s="167"/>
      <c r="O86" s="167">
        <v>264711.31937154097</v>
      </c>
      <c r="P86" s="167">
        <v>156830.900109112</v>
      </c>
      <c r="Q86" s="167">
        <v>322472.12456067599</v>
      </c>
      <c r="R86" s="167">
        <v>7</v>
      </c>
      <c r="S86" s="167">
        <v>7</v>
      </c>
      <c r="T86" s="173">
        <v>7</v>
      </c>
      <c r="U86" s="173">
        <v>1852979.24</v>
      </c>
      <c r="V86" s="173">
        <v>1097816.3</v>
      </c>
      <c r="W86" s="183">
        <v>2257304.87</v>
      </c>
      <c r="X86" s="169">
        <f t="shared" si="31"/>
        <v>0</v>
      </c>
      <c r="Y86" s="169">
        <f t="shared" si="32"/>
        <v>174326.95241615002</v>
      </c>
      <c r="Z86" s="169">
        <f t="shared" si="33"/>
        <v>282207.37167857902</v>
      </c>
      <c r="AA86" s="169">
        <f t="shared" si="34"/>
        <v>116566.147227015</v>
      </c>
      <c r="AB86" s="169">
        <f t="shared" si="35"/>
        <v>0</v>
      </c>
      <c r="AC86" s="169">
        <f t="shared" si="36"/>
        <v>0</v>
      </c>
      <c r="AD86" s="169">
        <f t="shared" si="37"/>
        <v>0</v>
      </c>
      <c r="AE86" s="148">
        <f t="shared" si="38"/>
        <v>1220288.6625138398</v>
      </c>
      <c r="AF86" s="169">
        <f t="shared" si="39"/>
        <v>1975451.6025138397</v>
      </c>
      <c r="AG86" s="169">
        <f t="shared" si="40"/>
        <v>815963.03251383966</v>
      </c>
      <c r="AH86" s="175"/>
    </row>
    <row r="87" spans="1:34" ht="18.75" x14ac:dyDescent="0.25">
      <c r="A87" s="345"/>
      <c r="B87" s="318"/>
      <c r="C87" s="29" t="e">
        <f>'[6]Объем БА (5)'!C98</f>
        <v>#REF!</v>
      </c>
      <c r="D87" s="82"/>
      <c r="E87" s="74">
        <v>23751.5563628733</v>
      </c>
      <c r="F87" s="74">
        <v>23751.5563628733</v>
      </c>
      <c r="G87" s="74">
        <v>23751.5563628733</v>
      </c>
      <c r="H87" s="23">
        <v>41</v>
      </c>
      <c r="I87" s="23">
        <v>41</v>
      </c>
      <c r="J87" s="23">
        <v>41</v>
      </c>
      <c r="K87" s="27">
        <v>973813.81087780301</v>
      </c>
      <c r="L87" s="27">
        <v>973813.81087780301</v>
      </c>
      <c r="M87" s="27">
        <v>973813.81087780301</v>
      </c>
      <c r="N87" s="167"/>
      <c r="O87" s="167">
        <v>14999.161759812299</v>
      </c>
      <c r="P87" s="167">
        <v>8886.4051800213001</v>
      </c>
      <c r="Q87" s="167">
        <v>18272.023919487699</v>
      </c>
      <c r="R87" s="167">
        <v>44</v>
      </c>
      <c r="S87" s="167">
        <v>41</v>
      </c>
      <c r="T87" s="173">
        <v>41</v>
      </c>
      <c r="U87" s="173">
        <v>659963.12</v>
      </c>
      <c r="V87" s="173">
        <v>364342.61</v>
      </c>
      <c r="W87" s="183">
        <v>749152.98</v>
      </c>
      <c r="X87" s="169">
        <f t="shared" si="31"/>
        <v>0</v>
      </c>
      <c r="Y87" s="169">
        <f t="shared" si="32"/>
        <v>8752.3946030610005</v>
      </c>
      <c r="Z87" s="169">
        <f t="shared" si="33"/>
        <v>14865.151182852</v>
      </c>
      <c r="AA87" s="169">
        <f t="shared" si="34"/>
        <v>5479.5324433856003</v>
      </c>
      <c r="AB87" s="169">
        <f t="shared" si="35"/>
        <v>-3</v>
      </c>
      <c r="AC87" s="169">
        <f t="shared" si="36"/>
        <v>0</v>
      </c>
      <c r="AD87" s="169">
        <f t="shared" si="37"/>
        <v>0</v>
      </c>
      <c r="AE87" s="148">
        <f t="shared" si="38"/>
        <v>313850.69087780302</v>
      </c>
      <c r="AF87" s="169">
        <f t="shared" si="39"/>
        <v>609471.20087780303</v>
      </c>
      <c r="AG87" s="169">
        <f t="shared" si="40"/>
        <v>224660.83087780303</v>
      </c>
      <c r="AH87" s="175"/>
    </row>
    <row r="88" spans="1:34" ht="18.75" x14ac:dyDescent="0.25">
      <c r="A88" s="345"/>
      <c r="B88" s="318"/>
      <c r="C88" s="29" t="e">
        <f>'[6]Объем БА (5)'!C99</f>
        <v>#REF!</v>
      </c>
      <c r="D88" s="82"/>
      <c r="E88" s="74">
        <v>9401850</v>
      </c>
      <c r="F88" s="74">
        <v>9401850</v>
      </c>
      <c r="G88" s="74">
        <v>9401850</v>
      </c>
      <c r="H88" s="23">
        <v>4</v>
      </c>
      <c r="I88" s="23">
        <v>4</v>
      </c>
      <c r="J88" s="23">
        <v>4</v>
      </c>
      <c r="K88" s="27">
        <v>37607400</v>
      </c>
      <c r="L88" s="27">
        <v>37607400</v>
      </c>
      <c r="M88" s="27">
        <v>37607400</v>
      </c>
      <c r="N88" s="167"/>
      <c r="O88" s="167">
        <v>7678750</v>
      </c>
      <c r="P88" s="167">
        <v>0</v>
      </c>
      <c r="Q88" s="167">
        <v>0</v>
      </c>
      <c r="R88" s="167">
        <v>4</v>
      </c>
      <c r="S88" s="167">
        <v>4</v>
      </c>
      <c r="T88" s="173">
        <v>4</v>
      </c>
      <c r="U88" s="173">
        <v>30715000</v>
      </c>
      <c r="V88" s="173">
        <v>0</v>
      </c>
      <c r="W88" s="183">
        <v>0</v>
      </c>
      <c r="X88" s="169">
        <f t="shared" si="31"/>
        <v>0</v>
      </c>
      <c r="Y88" s="169">
        <f t="shared" si="32"/>
        <v>1723100</v>
      </c>
      <c r="Z88" s="169">
        <f t="shared" si="33"/>
        <v>9401850</v>
      </c>
      <c r="AA88" s="169">
        <f t="shared" si="34"/>
        <v>9401850</v>
      </c>
      <c r="AB88" s="169">
        <f t="shared" si="35"/>
        <v>0</v>
      </c>
      <c r="AC88" s="169">
        <f t="shared" si="36"/>
        <v>0</v>
      </c>
      <c r="AD88" s="169">
        <f t="shared" si="37"/>
        <v>0</v>
      </c>
      <c r="AE88" s="148">
        <f t="shared" si="38"/>
        <v>6892400</v>
      </c>
      <c r="AF88" s="169">
        <f t="shared" si="39"/>
        <v>37607400</v>
      </c>
      <c r="AG88" s="169">
        <f t="shared" si="40"/>
        <v>37607400</v>
      </c>
      <c r="AH88" s="175"/>
    </row>
    <row r="89" spans="1:34" ht="18.75" x14ac:dyDescent="0.25">
      <c r="A89" s="345"/>
      <c r="B89" s="318"/>
      <c r="C89" s="29" t="e">
        <f>'[6]Объем БА (5)'!C100</f>
        <v>#REF!</v>
      </c>
      <c r="D89" s="82"/>
      <c r="E89" s="74">
        <v>211175.59583263099</v>
      </c>
      <c r="F89" s="74">
        <v>211175.59583263099</v>
      </c>
      <c r="G89" s="74">
        <v>211175.59583263099</v>
      </c>
      <c r="H89" s="23">
        <v>5</v>
      </c>
      <c r="I89" s="23">
        <v>5</v>
      </c>
      <c r="J89" s="23">
        <v>5</v>
      </c>
      <c r="K89" s="27">
        <v>1055877.9791631501</v>
      </c>
      <c r="L89" s="27">
        <v>1055877.9791631501</v>
      </c>
      <c r="M89" s="27">
        <v>1055877.9791631501</v>
      </c>
      <c r="N89" s="167"/>
      <c r="O89" s="167">
        <v>133357.86814246501</v>
      </c>
      <c r="P89" s="167">
        <v>79009.218597334999</v>
      </c>
      <c r="Q89" s="167">
        <v>162456.95563333199</v>
      </c>
      <c r="R89" s="167">
        <v>23</v>
      </c>
      <c r="S89" s="167">
        <v>85</v>
      </c>
      <c r="T89" s="173">
        <v>10</v>
      </c>
      <c r="U89" s="173">
        <v>3067230.97</v>
      </c>
      <c r="V89" s="173">
        <v>6715783.5800000001</v>
      </c>
      <c r="W89" s="183">
        <v>1624569.56</v>
      </c>
      <c r="X89" s="169">
        <f t="shared" si="31"/>
        <v>0</v>
      </c>
      <c r="Y89" s="169">
        <f t="shared" si="32"/>
        <v>77817.727690165979</v>
      </c>
      <c r="Z89" s="169">
        <f t="shared" si="33"/>
        <v>132166.37723529601</v>
      </c>
      <c r="AA89" s="169">
        <f t="shared" si="34"/>
        <v>48718.640199299</v>
      </c>
      <c r="AB89" s="169">
        <f t="shared" si="35"/>
        <v>-18</v>
      </c>
      <c r="AC89" s="169">
        <f t="shared" si="36"/>
        <v>-80</v>
      </c>
      <c r="AD89" s="169">
        <f t="shared" si="37"/>
        <v>-5</v>
      </c>
      <c r="AE89" s="148">
        <f t="shared" si="38"/>
        <v>-2011352.9908368501</v>
      </c>
      <c r="AF89" s="169">
        <f t="shared" si="39"/>
        <v>-5659905.6008368498</v>
      </c>
      <c r="AG89" s="169">
        <f t="shared" si="40"/>
        <v>-568691.58083684999</v>
      </c>
      <c r="AH89" s="175"/>
    </row>
    <row r="90" spans="1:34" ht="18.75" x14ac:dyDescent="0.25">
      <c r="A90" s="345"/>
      <c r="B90" s="318"/>
      <c r="C90" s="29" t="e">
        <f>'[6]Объем БА (5)'!C101</f>
        <v>#REF!</v>
      </c>
      <c r="D90" s="82"/>
      <c r="E90" s="74">
        <v>7604.6963751347503</v>
      </c>
      <c r="F90" s="74">
        <v>7604.6963751347503</v>
      </c>
      <c r="G90" s="74">
        <v>7604.6963751347503</v>
      </c>
      <c r="H90" s="23">
        <v>580</v>
      </c>
      <c r="I90" s="23">
        <v>580</v>
      </c>
      <c r="J90" s="23">
        <v>580</v>
      </c>
      <c r="K90" s="27">
        <v>4410723.8975781603</v>
      </c>
      <c r="L90" s="27">
        <v>4410723.8975781603</v>
      </c>
      <c r="M90" s="27">
        <v>4410723.8975781603</v>
      </c>
      <c r="N90" s="167"/>
      <c r="O90" s="167">
        <v>4802.3830237584498</v>
      </c>
      <c r="P90" s="167">
        <v>2845.2204237916999</v>
      </c>
      <c r="Q90" s="167">
        <v>5850.2774278870002</v>
      </c>
      <c r="R90" s="167">
        <v>580</v>
      </c>
      <c r="S90" s="167">
        <v>580</v>
      </c>
      <c r="T90" s="173">
        <v>580</v>
      </c>
      <c r="U90" s="173">
        <v>2785382.15</v>
      </c>
      <c r="V90" s="173">
        <v>1650227.85</v>
      </c>
      <c r="W90" s="183">
        <v>3393160.91</v>
      </c>
      <c r="X90" s="169">
        <f t="shared" si="31"/>
        <v>0</v>
      </c>
      <c r="Y90" s="169">
        <f t="shared" si="32"/>
        <v>2802.3133513763005</v>
      </c>
      <c r="Z90" s="169">
        <f t="shared" si="33"/>
        <v>4759.4759513430508</v>
      </c>
      <c r="AA90" s="169">
        <f t="shared" si="34"/>
        <v>1754.4189472477501</v>
      </c>
      <c r="AB90" s="169">
        <f t="shared" si="35"/>
        <v>0</v>
      </c>
      <c r="AC90" s="169">
        <f t="shared" si="36"/>
        <v>0</v>
      </c>
      <c r="AD90" s="169">
        <f t="shared" si="37"/>
        <v>0</v>
      </c>
      <c r="AE90" s="148">
        <f t="shared" si="38"/>
        <v>1625341.7475781604</v>
      </c>
      <c r="AF90" s="169">
        <f t="shared" si="39"/>
        <v>2760496.0475781602</v>
      </c>
      <c r="AG90" s="169">
        <f t="shared" si="40"/>
        <v>1017562.9875781601</v>
      </c>
      <c r="AH90" s="175"/>
    </row>
    <row r="91" spans="1:34" ht="18.75" x14ac:dyDescent="0.25">
      <c r="A91" s="345"/>
      <c r="B91" s="318"/>
      <c r="C91" s="29" t="e">
        <f>'[6]Объем БА (5)'!C102</f>
        <v>#REF!</v>
      </c>
      <c r="D91" s="82"/>
      <c r="E91" s="74">
        <v>152173.880324984</v>
      </c>
      <c r="F91" s="74">
        <v>152173.880324984</v>
      </c>
      <c r="G91" s="74">
        <v>152173.880324984</v>
      </c>
      <c r="H91" s="23">
        <v>30</v>
      </c>
      <c r="I91" s="23">
        <v>30</v>
      </c>
      <c r="J91" s="23">
        <v>30</v>
      </c>
      <c r="K91" s="27">
        <v>4565216.4097495303</v>
      </c>
      <c r="L91" s="27">
        <v>4565216.4097495303</v>
      </c>
      <c r="M91" s="27">
        <v>4565216.4097495303</v>
      </c>
      <c r="N91" s="167"/>
      <c r="O91" s="167">
        <v>96098.150863939707</v>
      </c>
      <c r="P91" s="183">
        <v>56934.322017637001</v>
      </c>
      <c r="Q91" s="167">
        <v>117067.056101034</v>
      </c>
      <c r="R91" s="167">
        <v>30</v>
      </c>
      <c r="S91" s="167">
        <v>30</v>
      </c>
      <c r="T91" s="173">
        <v>30</v>
      </c>
      <c r="U91" s="173">
        <v>2882944.52</v>
      </c>
      <c r="V91" s="173">
        <v>1708029.66</v>
      </c>
      <c r="W91" s="183">
        <v>3512011.68</v>
      </c>
      <c r="X91" s="169">
        <f t="shared" si="31"/>
        <v>0</v>
      </c>
      <c r="Y91" s="169">
        <f t="shared" si="32"/>
        <v>56075.729461044291</v>
      </c>
      <c r="Z91" s="169">
        <f t="shared" si="33"/>
        <v>95239.558307347004</v>
      </c>
      <c r="AA91" s="169">
        <f t="shared" si="34"/>
        <v>35106.824223949996</v>
      </c>
      <c r="AB91" s="169">
        <f t="shared" si="35"/>
        <v>0</v>
      </c>
      <c r="AC91" s="169">
        <f t="shared" si="36"/>
        <v>0</v>
      </c>
      <c r="AD91" s="169">
        <f t="shared" si="37"/>
        <v>0</v>
      </c>
      <c r="AE91" s="148">
        <f t="shared" si="38"/>
        <v>1682271.8897495302</v>
      </c>
      <c r="AF91" s="169">
        <f t="shared" si="39"/>
        <v>2857186.7497495301</v>
      </c>
      <c r="AG91" s="169">
        <f t="shared" si="40"/>
        <v>1053204.7297495301</v>
      </c>
      <c r="AH91" s="175"/>
    </row>
    <row r="92" spans="1:34" ht="30.75" customHeight="1" x14ac:dyDescent="0.25">
      <c r="A92" s="185" t="s">
        <v>416</v>
      </c>
      <c r="B92" s="188"/>
      <c r="C92" s="185"/>
      <c r="D92" s="88">
        <v>0</v>
      </c>
      <c r="E92" s="89"/>
      <c r="F92" s="89"/>
      <c r="G92" s="89"/>
      <c r="H92" s="23"/>
      <c r="I92" s="23"/>
      <c r="J92" s="23"/>
      <c r="K92" s="87">
        <v>51686300</v>
      </c>
      <c r="L92" s="87">
        <v>51686300</v>
      </c>
      <c r="M92" s="87">
        <v>51686300</v>
      </c>
      <c r="N92" s="167" t="e">
        <f>K92-'[5]Объем БА (5)'!$K$104</f>
        <v>#REF!</v>
      </c>
      <c r="O92" s="183"/>
      <c r="P92" s="183"/>
      <c r="Q92" s="167"/>
      <c r="R92" s="167"/>
      <c r="S92" s="167"/>
      <c r="T92" s="173"/>
      <c r="U92" s="173">
        <v>41966300</v>
      </c>
      <c r="V92" s="173">
        <v>11539000</v>
      </c>
      <c r="W92" s="183">
        <v>11539000</v>
      </c>
      <c r="X92" s="169" t="e">
        <f t="shared" si="31"/>
        <v>#REF!</v>
      </c>
      <c r="Y92" s="169">
        <f t="shared" si="32"/>
        <v>0</v>
      </c>
      <c r="Z92" s="169">
        <f t="shared" si="33"/>
        <v>0</v>
      </c>
      <c r="AA92" s="169">
        <f t="shared" si="34"/>
        <v>0</v>
      </c>
      <c r="AB92" s="169">
        <f t="shared" si="35"/>
        <v>0</v>
      </c>
      <c r="AC92" s="169">
        <f t="shared" si="36"/>
        <v>0</v>
      </c>
      <c r="AD92" s="169">
        <f t="shared" si="37"/>
        <v>0</v>
      </c>
      <c r="AE92" s="148">
        <f t="shared" si="38"/>
        <v>9720000</v>
      </c>
      <c r="AF92" s="169">
        <f t="shared" si="39"/>
        <v>40147300</v>
      </c>
      <c r="AG92" s="169">
        <f t="shared" si="40"/>
        <v>40147300</v>
      </c>
      <c r="AH92" s="175"/>
    </row>
    <row r="93" spans="1:34" ht="150.75" hidden="1" customHeight="1" x14ac:dyDescent="0.3">
      <c r="A93" s="348">
        <v>11</v>
      </c>
      <c r="B93" s="348" t="s">
        <v>309</v>
      </c>
      <c r="C93" s="133" t="s">
        <v>310</v>
      </c>
      <c r="D93" s="193"/>
      <c r="E93" s="74">
        <v>66696.116116136705</v>
      </c>
      <c r="F93" s="74">
        <v>66696.116116136705</v>
      </c>
      <c r="G93" s="74">
        <v>66696.116116136705</v>
      </c>
      <c r="H93" s="94">
        <v>54</v>
      </c>
      <c r="I93" s="94">
        <v>54</v>
      </c>
      <c r="J93" s="94">
        <v>54</v>
      </c>
      <c r="K93" s="194">
        <v>3601590.27027138</v>
      </c>
      <c r="L93" s="194">
        <v>3601590.27027138</v>
      </c>
      <c r="M93" s="194">
        <v>3601590.27027138</v>
      </c>
      <c r="O93" s="147">
        <v>55889.675139713101</v>
      </c>
      <c r="P93" s="147">
        <v>76035.702977849898</v>
      </c>
      <c r="Q93" s="112">
        <v>76035.702977849898</v>
      </c>
      <c r="R93" s="112">
        <v>54</v>
      </c>
      <c r="S93" s="112">
        <v>40</v>
      </c>
      <c r="T93" s="112">
        <v>40</v>
      </c>
      <c r="U93" s="112">
        <v>3018042.4575445098</v>
      </c>
      <c r="V93" s="112">
        <v>3041428.1191139999</v>
      </c>
      <c r="W93" s="112">
        <v>3041428.1191139999</v>
      </c>
      <c r="X93" s="169">
        <f t="shared" si="31"/>
        <v>0</v>
      </c>
      <c r="Y93" s="169">
        <f t="shared" si="32"/>
        <v>10806.440976423604</v>
      </c>
      <c r="Z93" s="169">
        <f t="shared" si="33"/>
        <v>-9339.5868617131928</v>
      </c>
      <c r="AA93" s="169">
        <f t="shared" si="34"/>
        <v>-9339.5868617131928</v>
      </c>
      <c r="AB93" s="169">
        <f t="shared" si="35"/>
        <v>0</v>
      </c>
      <c r="AC93" s="169">
        <f t="shared" si="36"/>
        <v>14</v>
      </c>
      <c r="AD93" s="169">
        <f t="shared" si="37"/>
        <v>14</v>
      </c>
      <c r="AE93" s="148">
        <f t="shared" si="38"/>
        <v>583547.81272687018</v>
      </c>
      <c r="AF93" s="169">
        <f t="shared" si="39"/>
        <v>560162.15115738008</v>
      </c>
      <c r="AG93" s="169">
        <f t="shared" si="40"/>
        <v>560162.15115738008</v>
      </c>
    </row>
    <row r="94" spans="1:34" ht="135.75" hidden="1" x14ac:dyDescent="0.3">
      <c r="A94" s="348"/>
      <c r="B94" s="348"/>
      <c r="C94" s="133" t="s">
        <v>311</v>
      </c>
      <c r="D94" s="193"/>
      <c r="E94" s="195">
        <v>104978.33906475401</v>
      </c>
      <c r="F94" s="74">
        <v>104978.33906475401</v>
      </c>
      <c r="G94" s="74">
        <v>104978.33906475401</v>
      </c>
      <c r="H94" s="94">
        <v>44</v>
      </c>
      <c r="I94" s="94">
        <v>44</v>
      </c>
      <c r="J94" s="94">
        <v>44</v>
      </c>
      <c r="K94" s="194">
        <v>4619046.91884916</v>
      </c>
      <c r="L94" s="194">
        <v>4619046.91884916</v>
      </c>
      <c r="M94" s="194">
        <v>4619046.91884916</v>
      </c>
      <c r="O94" s="147">
        <v>87969.190762932005</v>
      </c>
      <c r="P94" s="147">
        <v>119678.62120027401</v>
      </c>
      <c r="Q94" s="112">
        <v>119678.62120027401</v>
      </c>
      <c r="R94" s="112">
        <v>44</v>
      </c>
      <c r="S94" s="112">
        <v>20</v>
      </c>
      <c r="T94" s="112">
        <v>20</v>
      </c>
      <c r="U94" s="112">
        <v>3870644.3935690098</v>
      </c>
      <c r="V94" s="112">
        <v>2393572.4240054898</v>
      </c>
      <c r="W94" s="112">
        <v>2393572.4240054898</v>
      </c>
      <c r="X94" s="169">
        <f t="shared" si="31"/>
        <v>0</v>
      </c>
      <c r="Y94" s="169">
        <f t="shared" si="32"/>
        <v>17009.148301822002</v>
      </c>
      <c r="Z94" s="169">
        <f t="shared" si="33"/>
        <v>-14700.282135519999</v>
      </c>
      <c r="AA94" s="169">
        <f t="shared" si="34"/>
        <v>-14700.282135519999</v>
      </c>
      <c r="AB94" s="169">
        <f t="shared" si="35"/>
        <v>0</v>
      </c>
      <c r="AC94" s="169">
        <f t="shared" si="36"/>
        <v>24</v>
      </c>
      <c r="AD94" s="169">
        <f t="shared" si="37"/>
        <v>24</v>
      </c>
      <c r="AE94" s="148">
        <f t="shared" si="38"/>
        <v>748402.52528015012</v>
      </c>
      <c r="AF94" s="169">
        <f t="shared" si="39"/>
        <v>2225474.4948436702</v>
      </c>
      <c r="AG94" s="169">
        <f t="shared" si="40"/>
        <v>2225474.4948436702</v>
      </c>
    </row>
    <row r="95" spans="1:34" ht="150.75" hidden="1" x14ac:dyDescent="0.3">
      <c r="A95" s="348"/>
      <c r="B95" s="348"/>
      <c r="C95" s="133" t="s">
        <v>312</v>
      </c>
      <c r="D95" s="193"/>
      <c r="E95" s="74">
        <v>112364.45209371499</v>
      </c>
      <c r="F95" s="74">
        <v>112364.45209371499</v>
      </c>
      <c r="G95" s="74">
        <v>112364.45209371499</v>
      </c>
      <c r="H95" s="94">
        <v>53</v>
      </c>
      <c r="I95" s="94">
        <v>53</v>
      </c>
      <c r="J95" s="94">
        <v>53</v>
      </c>
      <c r="K95" s="194">
        <v>5955315.9609669102</v>
      </c>
      <c r="L95" s="194">
        <v>5955315.9609669102</v>
      </c>
      <c r="M95" s="194">
        <v>5955315.9609669102</v>
      </c>
      <c r="O95" s="147">
        <v>94158.561774556394</v>
      </c>
      <c r="P95" s="147">
        <v>128099.016822241</v>
      </c>
      <c r="Q95" s="112">
        <v>128099.016822241</v>
      </c>
      <c r="R95" s="112">
        <v>53</v>
      </c>
      <c r="S95" s="112">
        <v>50</v>
      </c>
      <c r="T95" s="112">
        <v>50</v>
      </c>
      <c r="U95" s="112">
        <v>4990403.7740514902</v>
      </c>
      <c r="V95" s="112">
        <v>6404950.8411120595</v>
      </c>
      <c r="W95" s="112">
        <v>6404950.8411120595</v>
      </c>
      <c r="X95" s="169">
        <f t="shared" si="31"/>
        <v>0</v>
      </c>
      <c r="Y95" s="169">
        <f t="shared" si="32"/>
        <v>18205.8903191586</v>
      </c>
      <c r="Z95" s="169">
        <f t="shared" si="33"/>
        <v>-15734.564728526006</v>
      </c>
      <c r="AA95" s="169">
        <f t="shared" si="34"/>
        <v>-15734.564728526006</v>
      </c>
      <c r="AB95" s="169">
        <f t="shared" si="35"/>
        <v>0</v>
      </c>
      <c r="AC95" s="169">
        <f t="shared" si="36"/>
        <v>3</v>
      </c>
      <c r="AD95" s="169">
        <f t="shared" si="37"/>
        <v>3</v>
      </c>
      <c r="AE95" s="148">
        <f t="shared" si="38"/>
        <v>964912.18691542</v>
      </c>
      <c r="AF95" s="169">
        <f t="shared" si="39"/>
        <v>-449634.88014514931</v>
      </c>
      <c r="AG95" s="169">
        <f t="shared" si="40"/>
        <v>-449634.88014514931</v>
      </c>
    </row>
    <row r="96" spans="1:34" ht="105.75" hidden="1" x14ac:dyDescent="0.3">
      <c r="A96" s="348"/>
      <c r="B96" s="348"/>
      <c r="C96" s="196" t="s">
        <v>313</v>
      </c>
      <c r="D96" s="197"/>
      <c r="E96" s="74">
        <v>35236.456660836498</v>
      </c>
      <c r="F96" s="74">
        <v>35236.456660836498</v>
      </c>
      <c r="G96" s="74">
        <v>35236.456660836498</v>
      </c>
      <c r="H96" s="94">
        <v>15</v>
      </c>
      <c r="I96" s="94">
        <v>15</v>
      </c>
      <c r="J96" s="94">
        <v>15</v>
      </c>
      <c r="K96" s="194">
        <v>528546.84991254704</v>
      </c>
      <c r="L96" s="194">
        <v>528546.84991254704</v>
      </c>
      <c r="M96" s="194">
        <v>528546.84991254704</v>
      </c>
      <c r="O96" s="147">
        <v>29527.2916556665</v>
      </c>
      <c r="P96" s="147">
        <v>40170.717980704503</v>
      </c>
      <c r="Q96" s="112">
        <v>40170.717980704503</v>
      </c>
      <c r="R96" s="112">
        <v>15</v>
      </c>
      <c r="S96" s="112">
        <v>12</v>
      </c>
      <c r="T96" s="112">
        <v>12</v>
      </c>
      <c r="U96" s="112">
        <v>442909.37483499799</v>
      </c>
      <c r="V96" s="112">
        <v>482048.61576845398</v>
      </c>
      <c r="W96" s="112">
        <v>482048.61576845398</v>
      </c>
      <c r="X96" s="169">
        <f t="shared" si="31"/>
        <v>0</v>
      </c>
      <c r="Y96" s="169">
        <f t="shared" si="32"/>
        <v>5709.165005169998</v>
      </c>
      <c r="Z96" s="169">
        <f t="shared" si="33"/>
        <v>-4934.2613198680046</v>
      </c>
      <c r="AA96" s="169">
        <f t="shared" si="34"/>
        <v>-4934.2613198680046</v>
      </c>
      <c r="AB96" s="169">
        <f t="shared" si="35"/>
        <v>0</v>
      </c>
      <c r="AC96" s="169">
        <f t="shared" si="36"/>
        <v>3</v>
      </c>
      <c r="AD96" s="169">
        <f t="shared" si="37"/>
        <v>3</v>
      </c>
      <c r="AE96" s="148">
        <f t="shared" si="38"/>
        <v>85637.475077549054</v>
      </c>
      <c r="AF96" s="169">
        <f t="shared" si="39"/>
        <v>46498.234144093061</v>
      </c>
      <c r="AG96" s="169">
        <f t="shared" si="40"/>
        <v>46498.234144093061</v>
      </c>
    </row>
    <row r="97" spans="1:33" ht="18.75" hidden="1" x14ac:dyDescent="0.3">
      <c r="A97" s="198" t="s">
        <v>416</v>
      </c>
      <c r="B97" s="109"/>
      <c r="C97" s="73"/>
      <c r="D97" s="103">
        <v>8300</v>
      </c>
      <c r="E97" s="199"/>
      <c r="F97" s="199"/>
      <c r="G97" s="199"/>
      <c r="H97" s="200"/>
      <c r="I97" s="200"/>
      <c r="J97" s="200"/>
      <c r="K97" s="99">
        <v>14712800</v>
      </c>
      <c r="L97" s="99">
        <v>14712800</v>
      </c>
      <c r="M97" s="99">
        <v>14712800</v>
      </c>
      <c r="N97" s="172">
        <v>12418200</v>
      </c>
      <c r="O97" s="172">
        <f>N97-K97</f>
        <v>-2294600</v>
      </c>
      <c r="U97" s="112">
        <v>12336500</v>
      </c>
      <c r="V97" s="112">
        <v>12336500</v>
      </c>
      <c r="W97" s="112">
        <v>12336500</v>
      </c>
      <c r="X97" s="169">
        <f t="shared" si="31"/>
        <v>-12409900</v>
      </c>
      <c r="Y97" s="169">
        <f t="shared" si="32"/>
        <v>2294600</v>
      </c>
      <c r="Z97" s="169">
        <f t="shared" si="33"/>
        <v>0</v>
      </c>
      <c r="AA97" s="169">
        <f t="shared" si="34"/>
        <v>0</v>
      </c>
      <c r="AB97" s="169">
        <f t="shared" si="35"/>
        <v>0</v>
      </c>
      <c r="AC97" s="169">
        <f t="shared" si="36"/>
        <v>0</v>
      </c>
      <c r="AD97" s="169">
        <f t="shared" si="37"/>
        <v>0</v>
      </c>
      <c r="AE97" s="148">
        <f t="shared" si="38"/>
        <v>2376300</v>
      </c>
      <c r="AF97" s="169">
        <f t="shared" si="39"/>
        <v>2376300</v>
      </c>
      <c r="AG97" s="169">
        <f t="shared" si="40"/>
        <v>2376300</v>
      </c>
    </row>
    <row r="98" spans="1:33" ht="173.25" hidden="1" customHeight="1" x14ac:dyDescent="0.3">
      <c r="A98" s="349">
        <v>12</v>
      </c>
      <c r="B98" s="324" t="s">
        <v>287</v>
      </c>
      <c r="C98" s="73" t="s">
        <v>62</v>
      </c>
      <c r="D98" s="102"/>
      <c r="E98" s="74">
        <v>100462.453205125</v>
      </c>
      <c r="F98" s="74">
        <v>107110.90401604099</v>
      </c>
      <c r="G98" s="74">
        <v>108545.505393956</v>
      </c>
      <c r="H98" s="94">
        <v>40</v>
      </c>
      <c r="I98" s="94">
        <v>44</v>
      </c>
      <c r="J98" s="94">
        <v>44</v>
      </c>
      <c r="K98" s="194">
        <v>4018498.1282050102</v>
      </c>
      <c r="L98" s="194">
        <v>4712879.7767058201</v>
      </c>
      <c r="M98" s="194">
        <v>4776002.23733408</v>
      </c>
      <c r="O98" s="147">
        <v>89496.329746999996</v>
      </c>
      <c r="P98" s="147">
        <v>99321.695433999994</v>
      </c>
      <c r="Q98" s="112">
        <v>111000.84393800001</v>
      </c>
      <c r="R98" s="112">
        <v>19</v>
      </c>
      <c r="S98" s="112">
        <v>0</v>
      </c>
      <c r="T98" s="112">
        <v>0</v>
      </c>
      <c r="U98" s="112">
        <v>1700430.27</v>
      </c>
      <c r="V98" s="112">
        <v>0</v>
      </c>
      <c r="W98" s="112">
        <v>0</v>
      </c>
      <c r="X98" s="169">
        <f t="shared" si="31"/>
        <v>0</v>
      </c>
      <c r="Y98" s="169">
        <f t="shared" si="32"/>
        <v>10966.123458125003</v>
      </c>
      <c r="Z98" s="169">
        <f t="shared" si="33"/>
        <v>7789.2085820409993</v>
      </c>
      <c r="AA98" s="169">
        <f t="shared" si="34"/>
        <v>-2455.3385440440034</v>
      </c>
      <c r="AB98" s="169">
        <f t="shared" si="35"/>
        <v>21</v>
      </c>
      <c r="AC98" s="169">
        <f t="shared" si="36"/>
        <v>44</v>
      </c>
      <c r="AD98" s="169">
        <f t="shared" si="37"/>
        <v>44</v>
      </c>
      <c r="AE98" s="148">
        <f t="shared" si="38"/>
        <v>2318067.8582050102</v>
      </c>
      <c r="AF98" s="169">
        <f t="shared" si="39"/>
        <v>4712879.7767058201</v>
      </c>
      <c r="AG98" s="169">
        <f t="shared" si="40"/>
        <v>4776002.23733408</v>
      </c>
    </row>
    <row r="99" spans="1:33" ht="189" hidden="1" x14ac:dyDescent="0.3">
      <c r="A99" s="349"/>
      <c r="B99" s="324"/>
      <c r="C99" s="73" t="s">
        <v>64</v>
      </c>
      <c r="D99" s="102"/>
      <c r="E99" s="74">
        <v>109990.885799405</v>
      </c>
      <c r="F99" s="74">
        <v>117269.91315843</v>
      </c>
      <c r="G99" s="74">
        <v>118840.580314595</v>
      </c>
      <c r="H99" s="94">
        <v>8</v>
      </c>
      <c r="I99" s="94">
        <v>25</v>
      </c>
      <c r="J99" s="94">
        <v>25</v>
      </c>
      <c r="K99" s="194">
        <v>879927.08639523794</v>
      </c>
      <c r="L99" s="194">
        <v>2931747.82896076</v>
      </c>
      <c r="M99" s="194">
        <v>2971014.5078648701</v>
      </c>
      <c r="O99" s="147">
        <v>80222.227576999998</v>
      </c>
      <c r="P99" s="147">
        <v>89029.434804000004</v>
      </c>
      <c r="Q99" s="112">
        <v>99498.325672000006</v>
      </c>
      <c r="R99" s="112">
        <v>41</v>
      </c>
      <c r="S99" s="112">
        <v>39</v>
      </c>
      <c r="T99" s="112">
        <v>39</v>
      </c>
      <c r="U99" s="112">
        <v>3289111.33</v>
      </c>
      <c r="V99" s="112">
        <v>3472147.96</v>
      </c>
      <c r="W99" s="112">
        <v>3880434.7</v>
      </c>
      <c r="X99" s="169">
        <f t="shared" si="31"/>
        <v>0</v>
      </c>
      <c r="Y99" s="169">
        <f t="shared" si="32"/>
        <v>29768.658222405007</v>
      </c>
      <c r="Z99" s="169">
        <f t="shared" si="33"/>
        <v>28240.478354430001</v>
      </c>
      <c r="AA99" s="169">
        <f t="shared" si="34"/>
        <v>19342.254642594999</v>
      </c>
      <c r="AB99" s="169">
        <f t="shared" si="35"/>
        <v>-33</v>
      </c>
      <c r="AC99" s="169">
        <f t="shared" si="36"/>
        <v>-14</v>
      </c>
      <c r="AD99" s="169">
        <f t="shared" si="37"/>
        <v>-14</v>
      </c>
      <c r="AE99" s="148">
        <f t="shared" si="38"/>
        <v>-2409184.243604762</v>
      </c>
      <c r="AF99" s="169">
        <f t="shared" si="39"/>
        <v>-540400.13103923993</v>
      </c>
      <c r="AG99" s="169">
        <f t="shared" si="40"/>
        <v>-909420.19213513006</v>
      </c>
    </row>
    <row r="100" spans="1:33" ht="141.75" hidden="1" x14ac:dyDescent="0.3">
      <c r="A100" s="349"/>
      <c r="B100" s="324"/>
      <c r="C100" s="73" t="s">
        <v>353</v>
      </c>
      <c r="D100" s="102"/>
      <c r="E100" s="74">
        <v>109990.885430786</v>
      </c>
      <c r="F100" s="74">
        <v>117269.913264256</v>
      </c>
      <c r="G100" s="74">
        <v>118840.58042183801</v>
      </c>
      <c r="H100" s="94">
        <v>92</v>
      </c>
      <c r="I100" s="94">
        <v>82</v>
      </c>
      <c r="J100" s="94">
        <v>82</v>
      </c>
      <c r="K100" s="194">
        <v>10119161.4596323</v>
      </c>
      <c r="L100" s="194">
        <v>9616132.8876690306</v>
      </c>
      <c r="M100" s="194">
        <v>9744927.5945907291</v>
      </c>
      <c r="O100" s="147">
        <v>89496.329746999996</v>
      </c>
      <c r="P100" s="147">
        <v>99321.695433999994</v>
      </c>
      <c r="Q100" s="112">
        <v>111000.84393800001</v>
      </c>
      <c r="R100" s="112">
        <v>29</v>
      </c>
      <c r="S100" s="112">
        <v>31</v>
      </c>
      <c r="T100" s="112">
        <v>34</v>
      </c>
      <c r="U100" s="112">
        <v>2595393.56</v>
      </c>
      <c r="V100" s="112">
        <v>3078972.56</v>
      </c>
      <c r="W100" s="112">
        <v>3774028.69</v>
      </c>
      <c r="X100" s="169">
        <f t="shared" si="31"/>
        <v>0</v>
      </c>
      <c r="Y100" s="169">
        <f t="shared" si="32"/>
        <v>20494.555683786006</v>
      </c>
      <c r="Z100" s="169">
        <f t="shared" si="33"/>
        <v>17948.217830256006</v>
      </c>
      <c r="AA100" s="169">
        <f t="shared" si="34"/>
        <v>7839.7364838380017</v>
      </c>
      <c r="AB100" s="169">
        <f t="shared" si="35"/>
        <v>63</v>
      </c>
      <c r="AC100" s="169">
        <f t="shared" si="36"/>
        <v>51</v>
      </c>
      <c r="AD100" s="169">
        <f t="shared" si="37"/>
        <v>48</v>
      </c>
      <c r="AE100" s="148">
        <f t="shared" si="38"/>
        <v>7523767.8996322993</v>
      </c>
      <c r="AF100" s="169">
        <f t="shared" si="39"/>
        <v>6537160.3276690301</v>
      </c>
      <c r="AG100" s="169">
        <f t="shared" si="40"/>
        <v>5970898.9045907296</v>
      </c>
    </row>
    <row r="101" spans="1:33" ht="173.25" hidden="1" x14ac:dyDescent="0.3">
      <c r="A101" s="349"/>
      <c r="B101" s="324"/>
      <c r="C101" s="73" t="s">
        <v>354</v>
      </c>
      <c r="D101" s="102"/>
      <c r="E101" s="74">
        <v>109990.885411512</v>
      </c>
      <c r="F101" s="74">
        <v>117269.913335919</v>
      </c>
      <c r="G101" s="74">
        <v>118840.58049445999</v>
      </c>
      <c r="H101" s="94">
        <v>68</v>
      </c>
      <c r="I101" s="94">
        <v>67</v>
      </c>
      <c r="J101" s="94">
        <v>67</v>
      </c>
      <c r="K101" s="194">
        <v>7479380.2079828102</v>
      </c>
      <c r="L101" s="194">
        <v>7857084.19350655</v>
      </c>
      <c r="M101" s="194">
        <v>7962318.89312883</v>
      </c>
      <c r="O101" s="147">
        <v>89496.329746999996</v>
      </c>
      <c r="P101" s="147">
        <v>99321.695433999994</v>
      </c>
      <c r="Q101" s="112">
        <v>111000.84393800001</v>
      </c>
      <c r="R101" s="112">
        <v>24</v>
      </c>
      <c r="S101" s="112">
        <v>24</v>
      </c>
      <c r="T101" s="112">
        <v>11</v>
      </c>
      <c r="U101" s="112">
        <v>2147911.91</v>
      </c>
      <c r="V101" s="112">
        <v>2383720.69</v>
      </c>
      <c r="W101" s="112">
        <v>1221009.28</v>
      </c>
      <c r="X101" s="169">
        <f t="shared" si="31"/>
        <v>0</v>
      </c>
      <c r="Y101" s="169">
        <f t="shared" si="32"/>
        <v>20494.555664512009</v>
      </c>
      <c r="Z101" s="169">
        <f t="shared" si="33"/>
        <v>17948.217901919008</v>
      </c>
      <c r="AA101" s="169">
        <f t="shared" si="34"/>
        <v>7839.7365564599895</v>
      </c>
      <c r="AB101" s="169">
        <f t="shared" si="35"/>
        <v>44</v>
      </c>
      <c r="AC101" s="169">
        <f t="shared" si="36"/>
        <v>43</v>
      </c>
      <c r="AD101" s="169">
        <f t="shared" si="37"/>
        <v>56</v>
      </c>
      <c r="AE101" s="148">
        <f t="shared" si="38"/>
        <v>5331468.2979828101</v>
      </c>
      <c r="AF101" s="169">
        <f t="shared" si="39"/>
        <v>5473363.5035065506</v>
      </c>
      <c r="AG101" s="169">
        <f t="shared" si="40"/>
        <v>6741309.6131288297</v>
      </c>
    </row>
    <row r="102" spans="1:33" ht="126" hidden="1" x14ac:dyDescent="0.3">
      <c r="A102" s="349"/>
      <c r="B102" s="324"/>
      <c r="C102" s="73" t="s">
        <v>355</v>
      </c>
      <c r="D102" s="102"/>
      <c r="E102" s="74">
        <v>109990.88548539599</v>
      </c>
      <c r="F102" s="74">
        <v>117269.91327468101</v>
      </c>
      <c r="G102" s="74">
        <v>118840.580432402</v>
      </c>
      <c r="H102" s="94">
        <v>48</v>
      </c>
      <c r="I102" s="94">
        <v>47</v>
      </c>
      <c r="J102" s="94">
        <v>47</v>
      </c>
      <c r="K102" s="194">
        <v>5279562.5032990202</v>
      </c>
      <c r="L102" s="194">
        <v>5511685.9239099901</v>
      </c>
      <c r="M102" s="194">
        <v>5585507.2803228898</v>
      </c>
      <c r="O102" s="147">
        <v>89496.329746999996</v>
      </c>
      <c r="P102" s="147">
        <v>99321.695433999994</v>
      </c>
      <c r="Q102" s="112">
        <v>111000.84393800001</v>
      </c>
      <c r="R102" s="112">
        <v>55</v>
      </c>
      <c r="S102" s="112">
        <v>56</v>
      </c>
      <c r="T102" s="112">
        <v>46</v>
      </c>
      <c r="U102" s="112">
        <v>4922298.1399999997</v>
      </c>
      <c r="V102" s="112">
        <v>5562014.9400000004</v>
      </c>
      <c r="W102" s="112">
        <v>5106038.82</v>
      </c>
      <c r="X102" s="169">
        <f t="shared" si="31"/>
        <v>0</v>
      </c>
      <c r="Y102" s="169">
        <f t="shared" si="32"/>
        <v>20494.555738395997</v>
      </c>
      <c r="Z102" s="169">
        <f t="shared" si="33"/>
        <v>17948.217840681013</v>
      </c>
      <c r="AA102" s="169">
        <f t="shared" si="34"/>
        <v>7839.7364944019937</v>
      </c>
      <c r="AB102" s="169">
        <f t="shared" si="35"/>
        <v>-7</v>
      </c>
      <c r="AC102" s="169">
        <f t="shared" si="36"/>
        <v>-9</v>
      </c>
      <c r="AD102" s="169">
        <f t="shared" si="37"/>
        <v>1</v>
      </c>
      <c r="AE102" s="148">
        <f t="shared" si="38"/>
        <v>357264.36329902057</v>
      </c>
      <c r="AF102" s="169">
        <f t="shared" si="39"/>
        <v>-50329.016090010293</v>
      </c>
      <c r="AG102" s="169">
        <f t="shared" si="40"/>
        <v>479468.4603228895</v>
      </c>
    </row>
    <row r="103" spans="1:33" ht="141.75" hidden="1" x14ac:dyDescent="0.3">
      <c r="A103" s="349"/>
      <c r="B103" s="324"/>
      <c r="C103" s="73" t="s">
        <v>439</v>
      </c>
      <c r="D103" s="102"/>
      <c r="E103" s="74">
        <v>109990.88548539599</v>
      </c>
      <c r="F103" s="74">
        <v>0</v>
      </c>
      <c r="G103" s="74">
        <v>0</v>
      </c>
      <c r="H103" s="94">
        <v>12</v>
      </c>
      <c r="I103" s="94">
        <v>0</v>
      </c>
      <c r="J103" s="94">
        <v>0</v>
      </c>
      <c r="K103" s="194">
        <v>1319890.6258247599</v>
      </c>
      <c r="L103" s="194">
        <v>0</v>
      </c>
      <c r="M103" s="194">
        <v>0</v>
      </c>
      <c r="O103" s="147">
        <v>89496.329746999996</v>
      </c>
      <c r="P103" s="147">
        <v>99321.695433999994</v>
      </c>
      <c r="Q103" s="112">
        <v>111000.84393800001</v>
      </c>
      <c r="R103" s="112">
        <v>22</v>
      </c>
      <c r="S103" s="112">
        <v>19</v>
      </c>
      <c r="T103" s="112">
        <v>24</v>
      </c>
      <c r="U103" s="112">
        <v>1968919.25</v>
      </c>
      <c r="V103" s="112">
        <v>1887112.21</v>
      </c>
      <c r="W103" s="112">
        <v>2664020.25</v>
      </c>
      <c r="X103" s="169">
        <f t="shared" si="31"/>
        <v>0</v>
      </c>
      <c r="Y103" s="169">
        <f t="shared" si="32"/>
        <v>20494.555738395997</v>
      </c>
      <c r="Z103" s="169">
        <f t="shared" si="33"/>
        <v>-99321.695433999994</v>
      </c>
      <c r="AA103" s="169">
        <f t="shared" si="34"/>
        <v>-111000.84393800001</v>
      </c>
      <c r="AB103" s="169">
        <f t="shared" si="35"/>
        <v>-10</v>
      </c>
      <c r="AC103" s="169">
        <f t="shared" si="36"/>
        <v>-19</v>
      </c>
      <c r="AD103" s="169">
        <f t="shared" si="37"/>
        <v>-24</v>
      </c>
      <c r="AE103" s="148">
        <f t="shared" si="38"/>
        <v>-649028.62417524005</v>
      </c>
      <c r="AF103" s="169">
        <f t="shared" si="39"/>
        <v>-1887112.21</v>
      </c>
      <c r="AG103" s="169">
        <f t="shared" si="40"/>
        <v>-2664020.25</v>
      </c>
    </row>
    <row r="104" spans="1:33" ht="155.25" hidden="1" customHeight="1" x14ac:dyDescent="0.3">
      <c r="A104" s="349"/>
      <c r="B104" s="324"/>
      <c r="C104" s="73" t="s">
        <v>356</v>
      </c>
      <c r="D104" s="102"/>
      <c r="E104" s="74">
        <v>109990.885476023</v>
      </c>
      <c r="F104" s="74">
        <v>117269.91323259901</v>
      </c>
      <c r="G104" s="74">
        <v>118840.580389757</v>
      </c>
      <c r="H104" s="94">
        <v>67</v>
      </c>
      <c r="I104" s="94">
        <v>65</v>
      </c>
      <c r="J104" s="94">
        <v>65</v>
      </c>
      <c r="K104" s="194">
        <v>7369389.3268935299</v>
      </c>
      <c r="L104" s="194">
        <v>7622544.3601189395</v>
      </c>
      <c r="M104" s="194">
        <v>7724637.7253341898</v>
      </c>
      <c r="X104" s="169"/>
      <c r="Y104" s="169"/>
      <c r="Z104" s="169"/>
      <c r="AA104" s="169"/>
      <c r="AB104" s="169"/>
      <c r="AC104" s="169"/>
      <c r="AD104" s="169"/>
      <c r="AF104" s="169"/>
      <c r="AG104" s="169"/>
    </row>
    <row r="105" spans="1:33" ht="141.75" hidden="1" x14ac:dyDescent="0.3">
      <c r="A105" s="349"/>
      <c r="B105" s="324"/>
      <c r="C105" s="73" t="s">
        <v>440</v>
      </c>
      <c r="D105" s="102"/>
      <c r="E105" s="74">
        <v>109990.885468423</v>
      </c>
      <c r="F105" s="74">
        <v>117269.91326713801</v>
      </c>
      <c r="G105" s="74">
        <v>118840.580424759</v>
      </c>
      <c r="H105" s="94">
        <v>74</v>
      </c>
      <c r="I105" s="94">
        <v>68</v>
      </c>
      <c r="J105" s="94">
        <v>68</v>
      </c>
      <c r="K105" s="194">
        <v>8139325.52466329</v>
      </c>
      <c r="L105" s="194">
        <v>7974354.1021654103</v>
      </c>
      <c r="M105" s="194">
        <v>8081159.4688835898</v>
      </c>
      <c r="O105" s="147">
        <v>89496.329746999996</v>
      </c>
      <c r="P105" s="147">
        <v>99321.695433999994</v>
      </c>
      <c r="Q105" s="112">
        <v>111000.84393800001</v>
      </c>
      <c r="R105" s="112">
        <v>98</v>
      </c>
      <c r="S105" s="112">
        <v>77</v>
      </c>
      <c r="T105" s="112">
        <v>66</v>
      </c>
      <c r="U105" s="112">
        <v>8770640.3200000003</v>
      </c>
      <c r="V105" s="112">
        <v>7647770.5499999998</v>
      </c>
      <c r="W105" s="112">
        <v>7326055.7000000002</v>
      </c>
      <c r="X105" s="169">
        <f t="shared" ref="X105:X116" si="41">D105-N105</f>
        <v>0</v>
      </c>
      <c r="Y105" s="169">
        <f t="shared" ref="Y105:Y116" si="42">E105-O105</f>
        <v>20494.555721423007</v>
      </c>
      <c r="Z105" s="169">
        <f t="shared" ref="Z105:Z116" si="43">F105-P105</f>
        <v>17948.217833138013</v>
      </c>
      <c r="AA105" s="169">
        <f t="shared" ref="AA105:AA116" si="44">G105-Q105</f>
        <v>7839.7364867589931</v>
      </c>
      <c r="AB105" s="169">
        <f t="shared" ref="AB105:AB116" si="45">H105-R105</f>
        <v>-24</v>
      </c>
      <c r="AC105" s="169">
        <f t="shared" ref="AC105:AC116" si="46">I105-S105</f>
        <v>-9</v>
      </c>
      <c r="AD105" s="169">
        <f t="shared" ref="AD105:AD116" si="47">J105-T105</f>
        <v>2</v>
      </c>
      <c r="AE105" s="148">
        <f t="shared" ref="AE105:AE116" si="48">K105-U105</f>
        <v>-631314.79533671029</v>
      </c>
      <c r="AF105" s="169">
        <f t="shared" ref="AF105:AF116" si="49">L105-V105</f>
        <v>326583.55216541048</v>
      </c>
      <c r="AG105" s="169">
        <f t="shared" ref="AG105:AG116" si="50">M105-W105</f>
        <v>755103.76888358966</v>
      </c>
    </row>
    <row r="106" spans="1:33" ht="141.75" hidden="1" x14ac:dyDescent="0.3">
      <c r="A106" s="349"/>
      <c r="B106" s="324"/>
      <c r="C106" s="73" t="s">
        <v>76</v>
      </c>
      <c r="D106" s="102"/>
      <c r="E106" s="74">
        <v>109990.885428304</v>
      </c>
      <c r="F106" s="74">
        <v>117269.91331067101</v>
      </c>
      <c r="G106" s="74">
        <v>118840.58046887501</v>
      </c>
      <c r="H106" s="94">
        <v>66</v>
      </c>
      <c r="I106" s="94">
        <v>57</v>
      </c>
      <c r="J106" s="94">
        <v>57</v>
      </c>
      <c r="K106" s="194">
        <v>7259398.4382680496</v>
      </c>
      <c r="L106" s="194">
        <v>6684385.0587082701</v>
      </c>
      <c r="M106" s="194">
        <v>6773913.0867258599</v>
      </c>
      <c r="O106" s="147">
        <v>89496.329746999996</v>
      </c>
      <c r="P106" s="147">
        <v>99321.695433999994</v>
      </c>
      <c r="Q106" s="112">
        <v>111000.84393800001</v>
      </c>
      <c r="R106" s="112">
        <v>32</v>
      </c>
      <c r="S106" s="112">
        <v>47</v>
      </c>
      <c r="T106" s="112">
        <v>32</v>
      </c>
      <c r="U106" s="112">
        <v>2863882.55</v>
      </c>
      <c r="V106" s="112">
        <v>4668119.6900000004</v>
      </c>
      <c r="W106" s="112">
        <v>3552027.01</v>
      </c>
      <c r="X106" s="169">
        <f t="shared" si="41"/>
        <v>0</v>
      </c>
      <c r="Y106" s="169">
        <f t="shared" si="42"/>
        <v>20494.555681304002</v>
      </c>
      <c r="Z106" s="169">
        <f t="shared" si="43"/>
        <v>17948.217876671013</v>
      </c>
      <c r="AA106" s="169">
        <f t="shared" si="44"/>
        <v>7839.7365308750013</v>
      </c>
      <c r="AB106" s="169">
        <f t="shared" si="45"/>
        <v>34</v>
      </c>
      <c r="AC106" s="169">
        <f t="shared" si="46"/>
        <v>10</v>
      </c>
      <c r="AD106" s="169">
        <f t="shared" si="47"/>
        <v>25</v>
      </c>
      <c r="AE106" s="148">
        <f t="shared" si="48"/>
        <v>4395515.8882680498</v>
      </c>
      <c r="AF106" s="169">
        <f t="shared" si="49"/>
        <v>2016265.3687082697</v>
      </c>
      <c r="AG106" s="169">
        <f t="shared" si="50"/>
        <v>3221886.0767258601</v>
      </c>
    </row>
    <row r="107" spans="1:33" ht="189" hidden="1" x14ac:dyDescent="0.3">
      <c r="A107" s="349"/>
      <c r="B107" s="324"/>
      <c r="C107" s="73" t="s">
        <v>357</v>
      </c>
      <c r="D107" s="102"/>
      <c r="E107" s="74">
        <v>109807.95472585299</v>
      </c>
      <c r="F107" s="74">
        <v>117074.876509675</v>
      </c>
      <c r="G107" s="74">
        <v>118642.93142157199</v>
      </c>
      <c r="H107" s="94">
        <v>68</v>
      </c>
      <c r="I107" s="94">
        <v>68</v>
      </c>
      <c r="J107" s="94">
        <v>68</v>
      </c>
      <c r="K107" s="194">
        <v>7466940.9213579698</v>
      </c>
      <c r="L107" s="194">
        <v>7961091.6026579104</v>
      </c>
      <c r="M107" s="194">
        <v>8067719.3366668699</v>
      </c>
      <c r="O107" s="147">
        <v>89496.329746999996</v>
      </c>
      <c r="P107" s="147">
        <v>99321.695433999994</v>
      </c>
      <c r="Q107" s="112">
        <v>111000.84393800001</v>
      </c>
      <c r="R107" s="112">
        <v>38</v>
      </c>
      <c r="S107" s="112">
        <v>39</v>
      </c>
      <c r="T107" s="112">
        <v>39</v>
      </c>
      <c r="U107" s="112">
        <v>3400860.53</v>
      </c>
      <c r="V107" s="112">
        <v>3873546.12</v>
      </c>
      <c r="W107" s="112">
        <v>4329032.91</v>
      </c>
      <c r="X107" s="169">
        <f t="shared" si="41"/>
        <v>0</v>
      </c>
      <c r="Y107" s="169">
        <f t="shared" si="42"/>
        <v>20311.624978852997</v>
      </c>
      <c r="Z107" s="169">
        <f t="shared" si="43"/>
        <v>17753.181075675006</v>
      </c>
      <c r="AA107" s="169">
        <f t="shared" si="44"/>
        <v>7642.0874835719878</v>
      </c>
      <c r="AB107" s="169">
        <f t="shared" si="45"/>
        <v>30</v>
      </c>
      <c r="AC107" s="169">
        <f t="shared" si="46"/>
        <v>29</v>
      </c>
      <c r="AD107" s="169">
        <f t="shared" si="47"/>
        <v>29</v>
      </c>
      <c r="AE107" s="148">
        <f t="shared" si="48"/>
        <v>4066080.39135797</v>
      </c>
      <c r="AF107" s="169">
        <f t="shared" si="49"/>
        <v>4087545.4826579103</v>
      </c>
      <c r="AG107" s="169">
        <f t="shared" si="50"/>
        <v>3738686.4266668698</v>
      </c>
    </row>
    <row r="108" spans="1:33" ht="141.75" hidden="1" x14ac:dyDescent="0.3">
      <c r="A108" s="349"/>
      <c r="B108" s="324"/>
      <c r="C108" s="73" t="s">
        <v>358</v>
      </c>
      <c r="D108" s="102"/>
      <c r="E108" s="74">
        <v>110240.63929011799</v>
      </c>
      <c r="F108" s="74">
        <v>117536.195484378</v>
      </c>
      <c r="G108" s="74">
        <v>119110.42912142701</v>
      </c>
      <c r="H108" s="94">
        <v>92</v>
      </c>
      <c r="I108" s="94">
        <v>91</v>
      </c>
      <c r="J108" s="94">
        <v>91</v>
      </c>
      <c r="K108" s="194">
        <v>10142138.814690899</v>
      </c>
      <c r="L108" s="194">
        <v>10695793.7890784</v>
      </c>
      <c r="M108" s="194">
        <v>10839049.0500498</v>
      </c>
      <c r="O108" s="147">
        <v>89496.329746999996</v>
      </c>
      <c r="P108" s="147">
        <v>99321.695433999994</v>
      </c>
      <c r="Q108" s="112">
        <v>111000.84393800001</v>
      </c>
      <c r="R108" s="112">
        <v>33</v>
      </c>
      <c r="S108" s="112">
        <v>43</v>
      </c>
      <c r="T108" s="112">
        <v>32</v>
      </c>
      <c r="U108" s="112">
        <v>2953378.88</v>
      </c>
      <c r="V108" s="112">
        <v>4270832.9000000004</v>
      </c>
      <c r="W108" s="112">
        <v>3552027.01</v>
      </c>
      <c r="X108" s="169">
        <f t="shared" si="41"/>
        <v>0</v>
      </c>
      <c r="Y108" s="169">
        <f t="shared" si="42"/>
        <v>20744.309543117997</v>
      </c>
      <c r="Z108" s="169">
        <f t="shared" si="43"/>
        <v>18214.500050378003</v>
      </c>
      <c r="AA108" s="169">
        <f t="shared" si="44"/>
        <v>8109.5851834269997</v>
      </c>
      <c r="AB108" s="169">
        <f t="shared" si="45"/>
        <v>59</v>
      </c>
      <c r="AC108" s="169">
        <f t="shared" si="46"/>
        <v>48</v>
      </c>
      <c r="AD108" s="169">
        <f t="shared" si="47"/>
        <v>59</v>
      </c>
      <c r="AE108" s="148">
        <f t="shared" si="48"/>
        <v>7188759.9346908992</v>
      </c>
      <c r="AF108" s="169">
        <f t="shared" si="49"/>
        <v>6424960.8890783992</v>
      </c>
      <c r="AG108" s="169">
        <f t="shared" si="50"/>
        <v>7287022.0400498006</v>
      </c>
    </row>
    <row r="109" spans="1:33" ht="141.75" hidden="1" x14ac:dyDescent="0.3">
      <c r="A109" s="349"/>
      <c r="B109" s="324"/>
      <c r="C109" s="73" t="s">
        <v>441</v>
      </c>
      <c r="D109" s="102"/>
      <c r="E109" s="74">
        <v>98677.362248289603</v>
      </c>
      <c r="F109" s="74">
        <v>0</v>
      </c>
      <c r="G109" s="74">
        <v>0</v>
      </c>
      <c r="H109" s="94">
        <v>10</v>
      </c>
      <c r="I109" s="94">
        <v>0</v>
      </c>
      <c r="J109" s="94">
        <v>0</v>
      </c>
      <c r="K109" s="194">
        <v>986773.62248289597</v>
      </c>
      <c r="L109" s="194">
        <v>0</v>
      </c>
      <c r="M109" s="194">
        <v>0</v>
      </c>
      <c r="O109" s="147">
        <v>89496.329746999996</v>
      </c>
      <c r="P109" s="147">
        <v>99321.695433999994</v>
      </c>
      <c r="Q109" s="112">
        <v>111000.84393800001</v>
      </c>
      <c r="R109" s="112">
        <v>17</v>
      </c>
      <c r="S109" s="112">
        <v>31</v>
      </c>
      <c r="T109" s="112">
        <v>34</v>
      </c>
      <c r="U109" s="112">
        <v>1521437.61</v>
      </c>
      <c r="V109" s="112">
        <v>3078972.56</v>
      </c>
      <c r="W109" s="112">
        <v>3774028.69</v>
      </c>
      <c r="X109" s="169">
        <f t="shared" si="41"/>
        <v>0</v>
      </c>
      <c r="Y109" s="169">
        <f t="shared" si="42"/>
        <v>9181.0325012896064</v>
      </c>
      <c r="Z109" s="169">
        <f t="shared" si="43"/>
        <v>-99321.695433999994</v>
      </c>
      <c r="AA109" s="169">
        <f t="shared" si="44"/>
        <v>-111000.84393800001</v>
      </c>
      <c r="AB109" s="169">
        <f t="shared" si="45"/>
        <v>-7</v>
      </c>
      <c r="AC109" s="169">
        <f t="shared" si="46"/>
        <v>-31</v>
      </c>
      <c r="AD109" s="169">
        <f t="shared" si="47"/>
        <v>-34</v>
      </c>
      <c r="AE109" s="148">
        <f t="shared" si="48"/>
        <v>-534663.98751710413</v>
      </c>
      <c r="AF109" s="169">
        <f t="shared" si="49"/>
        <v>-3078972.56</v>
      </c>
      <c r="AG109" s="169">
        <f t="shared" si="50"/>
        <v>-3774028.69</v>
      </c>
    </row>
    <row r="110" spans="1:33" ht="141.75" hidden="1" x14ac:dyDescent="0.3">
      <c r="A110" s="349"/>
      <c r="B110" s="324"/>
      <c r="C110" s="73" t="s">
        <v>359</v>
      </c>
      <c r="D110" s="102"/>
      <c r="E110" s="74">
        <v>98387.263977460098</v>
      </c>
      <c r="F110" s="74">
        <v>104898.382156166</v>
      </c>
      <c r="G110" s="74">
        <v>106303.349885313</v>
      </c>
      <c r="H110" s="94">
        <v>35</v>
      </c>
      <c r="I110" s="94">
        <v>11</v>
      </c>
      <c r="J110" s="94">
        <v>11</v>
      </c>
      <c r="K110" s="194">
        <v>3443554.2392111002</v>
      </c>
      <c r="L110" s="194">
        <v>1153882.2037178299</v>
      </c>
      <c r="M110" s="194">
        <v>1169336.8487384401</v>
      </c>
      <c r="O110" s="147">
        <v>89130.465844000006</v>
      </c>
      <c r="P110" s="147">
        <v>98915.665116000004</v>
      </c>
      <c r="Q110" s="112">
        <v>110547.06888200001</v>
      </c>
      <c r="R110" s="112">
        <v>70</v>
      </c>
      <c r="S110" s="112">
        <v>68</v>
      </c>
      <c r="T110" s="112">
        <v>68</v>
      </c>
      <c r="U110" s="112">
        <v>6239132.6100000003</v>
      </c>
      <c r="V110" s="112">
        <v>6726265.2300000004</v>
      </c>
      <c r="W110" s="112">
        <v>7517200.6799999997</v>
      </c>
      <c r="X110" s="169">
        <f t="shared" si="41"/>
        <v>0</v>
      </c>
      <c r="Y110" s="169">
        <f t="shared" si="42"/>
        <v>9256.7981334600918</v>
      </c>
      <c r="Z110" s="169">
        <f t="shared" si="43"/>
        <v>5982.7170401659969</v>
      </c>
      <c r="AA110" s="169">
        <f t="shared" si="44"/>
        <v>-4243.7189966870064</v>
      </c>
      <c r="AB110" s="169">
        <f t="shared" si="45"/>
        <v>-35</v>
      </c>
      <c r="AC110" s="169">
        <f t="shared" si="46"/>
        <v>-57</v>
      </c>
      <c r="AD110" s="169">
        <f t="shared" si="47"/>
        <v>-57</v>
      </c>
      <c r="AE110" s="148">
        <f t="shared" si="48"/>
        <v>-2795578.3707889002</v>
      </c>
      <c r="AF110" s="169">
        <f t="shared" si="49"/>
        <v>-5572383.0262821708</v>
      </c>
      <c r="AG110" s="169">
        <f t="shared" si="50"/>
        <v>-6347863.8312615594</v>
      </c>
    </row>
    <row r="111" spans="1:33" ht="157.5" hidden="1" x14ac:dyDescent="0.3">
      <c r="A111" s="349"/>
      <c r="B111" s="324"/>
      <c r="C111" s="73" t="s">
        <v>84</v>
      </c>
      <c r="D111" s="102"/>
      <c r="E111" s="74">
        <v>97510.554847004794</v>
      </c>
      <c r="F111" s="74">
        <v>103963.653622474</v>
      </c>
      <c r="G111" s="74">
        <v>105356.10196477899</v>
      </c>
      <c r="H111" s="94">
        <v>80</v>
      </c>
      <c r="I111" s="94">
        <v>88</v>
      </c>
      <c r="J111" s="94">
        <v>88</v>
      </c>
      <c r="K111" s="194">
        <v>7800844.3877603803</v>
      </c>
      <c r="L111" s="194">
        <v>9148801.5187777095</v>
      </c>
      <c r="M111" s="194">
        <v>9271336.9729005098</v>
      </c>
      <c r="O111" s="147">
        <v>89496.329746999996</v>
      </c>
      <c r="P111" s="147">
        <v>99321.695433999994</v>
      </c>
      <c r="Q111" s="112">
        <v>111000.84393800001</v>
      </c>
      <c r="R111" s="112">
        <v>57</v>
      </c>
      <c r="S111" s="112">
        <v>60</v>
      </c>
      <c r="T111" s="112">
        <v>67</v>
      </c>
      <c r="U111" s="112">
        <v>5101290.8</v>
      </c>
      <c r="V111" s="112">
        <v>5959301.7300000004</v>
      </c>
      <c r="W111" s="112">
        <v>7437056.54</v>
      </c>
      <c r="X111" s="169">
        <f t="shared" si="41"/>
        <v>0</v>
      </c>
      <c r="Y111" s="169">
        <f t="shared" si="42"/>
        <v>8014.2251000047982</v>
      </c>
      <c r="Z111" s="169">
        <f t="shared" si="43"/>
        <v>4641.9581884740037</v>
      </c>
      <c r="AA111" s="169">
        <f t="shared" si="44"/>
        <v>-5644.741973221011</v>
      </c>
      <c r="AB111" s="169">
        <f t="shared" si="45"/>
        <v>23</v>
      </c>
      <c r="AC111" s="169">
        <f t="shared" si="46"/>
        <v>28</v>
      </c>
      <c r="AD111" s="169">
        <f t="shared" si="47"/>
        <v>21</v>
      </c>
      <c r="AE111" s="148">
        <f t="shared" si="48"/>
        <v>2699553.5877603805</v>
      </c>
      <c r="AF111" s="169">
        <f t="shared" si="49"/>
        <v>3189499.788777709</v>
      </c>
      <c r="AG111" s="169">
        <f t="shared" si="50"/>
        <v>1834280.4329005098</v>
      </c>
    </row>
    <row r="112" spans="1:33" ht="141.75" hidden="1" x14ac:dyDescent="0.3">
      <c r="A112" s="349"/>
      <c r="B112" s="324"/>
      <c r="C112" s="73" t="s">
        <v>360</v>
      </c>
      <c r="D112" s="102"/>
      <c r="E112" s="74">
        <v>97340.990412786996</v>
      </c>
      <c r="F112" s="74">
        <v>103782.86755078001</v>
      </c>
      <c r="G112" s="74">
        <v>105172.894515448</v>
      </c>
      <c r="H112" s="94">
        <v>31</v>
      </c>
      <c r="I112" s="94">
        <v>35</v>
      </c>
      <c r="J112" s="94">
        <v>35</v>
      </c>
      <c r="K112" s="194">
        <v>3017570.7027964001</v>
      </c>
      <c r="L112" s="194">
        <v>3632400.3642772902</v>
      </c>
      <c r="M112" s="194">
        <v>3681051.3080406901</v>
      </c>
      <c r="O112" s="147">
        <v>89496.329746999996</v>
      </c>
      <c r="P112" s="147">
        <v>99321.695433999994</v>
      </c>
      <c r="Q112" s="112">
        <v>111000.84393800001</v>
      </c>
      <c r="R112" s="112">
        <v>22</v>
      </c>
      <c r="S112" s="112">
        <v>18</v>
      </c>
      <c r="T112" s="112">
        <v>32</v>
      </c>
      <c r="U112" s="112">
        <v>1968919.25</v>
      </c>
      <c r="V112" s="112">
        <v>1787790.52</v>
      </c>
      <c r="W112" s="112">
        <v>3552027.01</v>
      </c>
      <c r="X112" s="169">
        <f t="shared" si="41"/>
        <v>0</v>
      </c>
      <c r="Y112" s="169">
        <f t="shared" si="42"/>
        <v>7844.6606657869997</v>
      </c>
      <c r="Z112" s="169">
        <f t="shared" si="43"/>
        <v>4461.1721167800133</v>
      </c>
      <c r="AA112" s="169">
        <f t="shared" si="44"/>
        <v>-5827.9494225520029</v>
      </c>
      <c r="AB112" s="169">
        <f t="shared" si="45"/>
        <v>9</v>
      </c>
      <c r="AC112" s="169">
        <f t="shared" si="46"/>
        <v>17</v>
      </c>
      <c r="AD112" s="169">
        <f t="shared" si="47"/>
        <v>3</v>
      </c>
      <c r="AE112" s="148">
        <f t="shared" si="48"/>
        <v>1048651.4527964001</v>
      </c>
      <c r="AF112" s="169">
        <f t="shared" si="49"/>
        <v>1844609.8442772902</v>
      </c>
      <c r="AG112" s="169">
        <f t="shared" si="50"/>
        <v>129024.29804069037</v>
      </c>
    </row>
    <row r="113" spans="1:33" ht="141.75" hidden="1" x14ac:dyDescent="0.3">
      <c r="A113" s="349"/>
      <c r="B113" s="324"/>
      <c r="C113" s="73" t="s">
        <v>86</v>
      </c>
      <c r="D113" s="102"/>
      <c r="E113" s="74">
        <v>100467.75172096799</v>
      </c>
      <c r="F113" s="74">
        <v>107116.553259715</v>
      </c>
      <c r="G113" s="74">
        <v>108551.230301381</v>
      </c>
      <c r="H113" s="94">
        <v>24</v>
      </c>
      <c r="I113" s="94">
        <v>23</v>
      </c>
      <c r="J113" s="94">
        <v>23</v>
      </c>
      <c r="K113" s="194">
        <v>2411226.04130323</v>
      </c>
      <c r="L113" s="194">
        <v>2463680.7249734402</v>
      </c>
      <c r="M113" s="194">
        <v>2496678.2969317501</v>
      </c>
      <c r="O113" s="147">
        <v>78810.838159000006</v>
      </c>
      <c r="P113" s="147">
        <v>87463.095822999996</v>
      </c>
      <c r="Q113" s="112">
        <v>97747.802303999997</v>
      </c>
      <c r="R113" s="112">
        <v>93</v>
      </c>
      <c r="S113" s="112">
        <v>71</v>
      </c>
      <c r="T113" s="112">
        <v>34</v>
      </c>
      <c r="U113" s="112">
        <v>7329407.9500000002</v>
      </c>
      <c r="V113" s="112">
        <v>6209879.7999999998</v>
      </c>
      <c r="W113" s="112">
        <v>3323425.28</v>
      </c>
      <c r="X113" s="169">
        <f t="shared" si="41"/>
        <v>0</v>
      </c>
      <c r="Y113" s="169">
        <f t="shared" si="42"/>
        <v>21656.913561967987</v>
      </c>
      <c r="Z113" s="169">
        <f t="shared" si="43"/>
        <v>19653.457436715005</v>
      </c>
      <c r="AA113" s="169">
        <f t="shared" si="44"/>
        <v>10803.427997381004</v>
      </c>
      <c r="AB113" s="169">
        <f t="shared" si="45"/>
        <v>-69</v>
      </c>
      <c r="AC113" s="169">
        <f t="shared" si="46"/>
        <v>-48</v>
      </c>
      <c r="AD113" s="169">
        <f t="shared" si="47"/>
        <v>-11</v>
      </c>
      <c r="AE113" s="148">
        <f t="shared" si="48"/>
        <v>-4918181.9086967707</v>
      </c>
      <c r="AF113" s="169">
        <f t="shared" si="49"/>
        <v>-3746199.0750265596</v>
      </c>
      <c r="AG113" s="169">
        <f t="shared" si="50"/>
        <v>-826746.98306824965</v>
      </c>
    </row>
    <row r="114" spans="1:33" ht="220.5" hidden="1" x14ac:dyDescent="0.3">
      <c r="A114" s="349"/>
      <c r="B114" s="324"/>
      <c r="C114" s="73" t="s">
        <v>426</v>
      </c>
      <c r="D114" s="102"/>
      <c r="E114" s="74">
        <v>294.35889059410698</v>
      </c>
      <c r="F114" s="74">
        <v>313.83910985199799</v>
      </c>
      <c r="G114" s="74">
        <v>318.04254762122702</v>
      </c>
      <c r="H114" s="94">
        <v>3430</v>
      </c>
      <c r="I114" s="94">
        <v>3430</v>
      </c>
      <c r="J114" s="94">
        <v>3430</v>
      </c>
      <c r="K114" s="194">
        <v>1009650.99473779</v>
      </c>
      <c r="L114" s="194">
        <v>1076468.1467923501</v>
      </c>
      <c r="M114" s="194">
        <v>1090885.9383408099</v>
      </c>
      <c r="O114" s="147">
        <v>78534.912398</v>
      </c>
      <c r="P114" s="147">
        <v>87156.877517999994</v>
      </c>
      <c r="Q114" s="112">
        <v>97405.576065999994</v>
      </c>
      <c r="R114" s="112">
        <v>12</v>
      </c>
      <c r="S114" s="112">
        <v>0</v>
      </c>
      <c r="T114" s="112">
        <v>0</v>
      </c>
      <c r="U114" s="112">
        <v>942418.95</v>
      </c>
      <c r="V114" s="112">
        <v>0</v>
      </c>
      <c r="W114" s="112">
        <v>0</v>
      </c>
      <c r="X114" s="169">
        <f t="shared" si="41"/>
        <v>0</v>
      </c>
      <c r="Y114" s="169">
        <f t="shared" si="42"/>
        <v>-78240.553507405886</v>
      </c>
      <c r="Z114" s="169">
        <f t="shared" si="43"/>
        <v>-86843.038408148001</v>
      </c>
      <c r="AA114" s="169">
        <f t="shared" si="44"/>
        <v>-97087.533518378768</v>
      </c>
      <c r="AB114" s="169">
        <f t="shared" si="45"/>
        <v>3418</v>
      </c>
      <c r="AC114" s="169">
        <f t="shared" si="46"/>
        <v>3430</v>
      </c>
      <c r="AD114" s="169">
        <f t="shared" si="47"/>
        <v>3430</v>
      </c>
      <c r="AE114" s="148">
        <f t="shared" si="48"/>
        <v>67232.044737790013</v>
      </c>
      <c r="AF114" s="169">
        <f t="shared" si="49"/>
        <v>1076468.1467923501</v>
      </c>
      <c r="AG114" s="169">
        <f t="shared" si="50"/>
        <v>1090885.9383408099</v>
      </c>
    </row>
    <row r="115" spans="1:33" ht="47.25" hidden="1" x14ac:dyDescent="0.3">
      <c r="A115" s="349"/>
      <c r="B115" s="324"/>
      <c r="C115" s="73" t="s">
        <v>271</v>
      </c>
      <c r="D115" s="102"/>
      <c r="E115" s="74">
        <v>286.86070427661599</v>
      </c>
      <c r="F115" s="74">
        <v>305.84470508088299</v>
      </c>
      <c r="G115" s="74">
        <v>309.94106893260903</v>
      </c>
      <c r="H115" s="94">
        <v>9600</v>
      </c>
      <c r="I115" s="94">
        <v>9600</v>
      </c>
      <c r="J115" s="94">
        <v>9600</v>
      </c>
      <c r="K115" s="194">
        <v>2753862.76105551</v>
      </c>
      <c r="L115" s="194">
        <v>2936109.1687764698</v>
      </c>
      <c r="M115" s="194">
        <v>2975434.2617530501</v>
      </c>
      <c r="O115" s="147">
        <v>77701.035130999997</v>
      </c>
      <c r="P115" s="147">
        <v>86231.452932</v>
      </c>
      <c r="Q115" s="112">
        <v>96371.331638000003</v>
      </c>
      <c r="R115" s="112">
        <v>97</v>
      </c>
      <c r="S115" s="112">
        <v>100</v>
      </c>
      <c r="T115" s="112">
        <v>89</v>
      </c>
      <c r="U115" s="112">
        <v>7537000.4100000001</v>
      </c>
      <c r="V115" s="112">
        <v>8623145.2899999991</v>
      </c>
      <c r="W115" s="112">
        <v>8577048.5199999996</v>
      </c>
      <c r="X115" s="169">
        <f t="shared" si="41"/>
        <v>0</v>
      </c>
      <c r="Y115" s="169">
        <f t="shared" si="42"/>
        <v>-77414.174426723388</v>
      </c>
      <c r="Z115" s="169">
        <f t="shared" si="43"/>
        <v>-85925.60822691911</v>
      </c>
      <c r="AA115" s="169">
        <f t="shared" si="44"/>
        <v>-96061.3905690674</v>
      </c>
      <c r="AB115" s="169">
        <f t="shared" si="45"/>
        <v>9503</v>
      </c>
      <c r="AC115" s="169">
        <f t="shared" si="46"/>
        <v>9500</v>
      </c>
      <c r="AD115" s="169">
        <f t="shared" si="47"/>
        <v>9511</v>
      </c>
      <c r="AE115" s="148">
        <f t="shared" si="48"/>
        <v>-4783137.6489444897</v>
      </c>
      <c r="AF115" s="169">
        <f t="shared" si="49"/>
        <v>-5687036.1212235298</v>
      </c>
      <c r="AG115" s="169">
        <f t="shared" si="50"/>
        <v>-5601614.2582469489</v>
      </c>
    </row>
    <row r="116" spans="1:33" ht="126" hidden="1" x14ac:dyDescent="0.3">
      <c r="A116" s="349"/>
      <c r="B116" s="324"/>
      <c r="C116" s="73" t="s">
        <v>442</v>
      </c>
      <c r="D116" s="102"/>
      <c r="E116" s="74">
        <v>23.703384209143898</v>
      </c>
      <c r="F116" s="74">
        <v>25.272037768804399</v>
      </c>
      <c r="G116" s="74">
        <v>25.6105215164574</v>
      </c>
      <c r="H116" s="94">
        <v>9600</v>
      </c>
      <c r="I116" s="94">
        <v>9600</v>
      </c>
      <c r="J116" s="94">
        <v>9600</v>
      </c>
      <c r="K116" s="194">
        <v>227552.488407781</v>
      </c>
      <c r="L116" s="194">
        <v>242611.562580522</v>
      </c>
      <c r="M116" s="194">
        <v>245861.006557991</v>
      </c>
      <c r="O116" s="147">
        <v>77701.035130999997</v>
      </c>
      <c r="P116" s="147">
        <v>86231.452932</v>
      </c>
      <c r="Q116" s="112">
        <v>96371.331638000003</v>
      </c>
      <c r="R116" s="112">
        <v>8</v>
      </c>
      <c r="S116" s="112">
        <v>20</v>
      </c>
      <c r="T116" s="112">
        <v>20</v>
      </c>
      <c r="U116" s="112">
        <v>621608.28</v>
      </c>
      <c r="V116" s="112">
        <v>1724629.06</v>
      </c>
      <c r="W116" s="112">
        <v>1927426.63</v>
      </c>
      <c r="X116" s="169">
        <f t="shared" si="41"/>
        <v>0</v>
      </c>
      <c r="Y116" s="169">
        <f t="shared" si="42"/>
        <v>-77677.331746790849</v>
      </c>
      <c r="Z116" s="169">
        <f t="shared" si="43"/>
        <v>-86206.180894231191</v>
      </c>
      <c r="AA116" s="169">
        <f t="shared" si="44"/>
        <v>-96345.721116483546</v>
      </c>
      <c r="AB116" s="169">
        <f t="shared" si="45"/>
        <v>9592</v>
      </c>
      <c r="AC116" s="169">
        <f t="shared" si="46"/>
        <v>9580</v>
      </c>
      <c r="AD116" s="169">
        <f t="shared" si="47"/>
        <v>9580</v>
      </c>
      <c r="AE116" s="148">
        <f t="shared" si="48"/>
        <v>-394055.79159221903</v>
      </c>
      <c r="AF116" s="169">
        <f t="shared" si="49"/>
        <v>-1482017.4974194781</v>
      </c>
      <c r="AG116" s="169">
        <f t="shared" si="50"/>
        <v>-1681565.6234420089</v>
      </c>
    </row>
    <row r="117" spans="1:33" ht="31.5" hidden="1" x14ac:dyDescent="0.3">
      <c r="A117" s="349"/>
      <c r="B117" s="324"/>
      <c r="C117" s="73" t="s">
        <v>297</v>
      </c>
      <c r="D117" s="102"/>
      <c r="E117" s="74">
        <v>125758.74273143199</v>
      </c>
      <c r="F117" s="74">
        <v>134081.26316579201</v>
      </c>
      <c r="G117" s="74">
        <v>135877.09494087801</v>
      </c>
      <c r="H117" s="94">
        <v>1</v>
      </c>
      <c r="I117" s="94">
        <v>1</v>
      </c>
      <c r="J117" s="94">
        <v>1</v>
      </c>
      <c r="K117" s="194">
        <v>125758.74273143199</v>
      </c>
      <c r="L117" s="194">
        <v>134081.26316579201</v>
      </c>
      <c r="M117" s="194">
        <v>135877.09494087801</v>
      </c>
      <c r="X117" s="169"/>
      <c r="Y117" s="169"/>
      <c r="Z117" s="169"/>
      <c r="AA117" s="169"/>
      <c r="AB117" s="169"/>
      <c r="AC117" s="169"/>
      <c r="AD117" s="169"/>
      <c r="AF117" s="169"/>
      <c r="AG117" s="169"/>
    </row>
    <row r="118" spans="1:33" ht="31.5" hidden="1" x14ac:dyDescent="0.3">
      <c r="A118" s="349"/>
      <c r="B118" s="324"/>
      <c r="C118" s="73" t="s">
        <v>315</v>
      </c>
      <c r="D118" s="102"/>
      <c r="E118" s="74">
        <v>67958.807529560698</v>
      </c>
      <c r="F118" s="74">
        <v>72456.217030285203</v>
      </c>
      <c r="G118" s="74">
        <v>73426.667142204606</v>
      </c>
      <c r="H118" s="94">
        <v>10</v>
      </c>
      <c r="I118" s="94">
        <v>10</v>
      </c>
      <c r="J118" s="94">
        <v>10</v>
      </c>
      <c r="K118" s="194">
        <v>679588.07529560698</v>
      </c>
      <c r="L118" s="194">
        <v>724562.17030285206</v>
      </c>
      <c r="M118" s="194">
        <v>734266.67142204603</v>
      </c>
      <c r="X118" s="169"/>
      <c r="Y118" s="169"/>
      <c r="Z118" s="169"/>
      <c r="AA118" s="169"/>
      <c r="AB118" s="169"/>
      <c r="AC118" s="169"/>
      <c r="AD118" s="169"/>
      <c r="AF118" s="169"/>
      <c r="AG118" s="169"/>
    </row>
    <row r="119" spans="1:33" ht="141.75" hidden="1" x14ac:dyDescent="0.3">
      <c r="A119" s="349"/>
      <c r="B119" s="324"/>
      <c r="C119" s="73" t="s">
        <v>362</v>
      </c>
      <c r="D119" s="102"/>
      <c r="E119" s="74">
        <v>97360.441326148706</v>
      </c>
      <c r="F119" s="74">
        <v>103803.60564721</v>
      </c>
      <c r="G119" s="74">
        <v>105193.91036979599</v>
      </c>
      <c r="H119" s="94">
        <v>37</v>
      </c>
      <c r="I119" s="94">
        <v>12</v>
      </c>
      <c r="J119" s="94">
        <v>12</v>
      </c>
      <c r="K119" s="194">
        <v>3602336.3290674998</v>
      </c>
      <c r="L119" s="194">
        <v>1245643.2677665099</v>
      </c>
      <c r="M119" s="194">
        <v>1262326.9244375599</v>
      </c>
      <c r="X119" s="169"/>
      <c r="Y119" s="169"/>
      <c r="Z119" s="169"/>
      <c r="AA119" s="169"/>
      <c r="AB119" s="169"/>
      <c r="AC119" s="169"/>
      <c r="AD119" s="169"/>
      <c r="AF119" s="169"/>
      <c r="AG119" s="169"/>
    </row>
    <row r="120" spans="1:33" ht="157.5" hidden="1" x14ac:dyDescent="0.3">
      <c r="A120" s="349"/>
      <c r="B120" s="324"/>
      <c r="C120" s="73" t="s">
        <v>91</v>
      </c>
      <c r="D120" s="102"/>
      <c r="E120" s="74">
        <v>98330.878063015101</v>
      </c>
      <c r="F120" s="74">
        <v>104838.264571302</v>
      </c>
      <c r="G120" s="74">
        <v>106242.427109129</v>
      </c>
      <c r="H120" s="94">
        <v>92</v>
      </c>
      <c r="I120" s="94">
        <v>91</v>
      </c>
      <c r="J120" s="94">
        <v>91</v>
      </c>
      <c r="K120" s="194">
        <v>9046440.7817973904</v>
      </c>
      <c r="L120" s="194">
        <v>9540282.0759884398</v>
      </c>
      <c r="M120" s="194">
        <v>9668060.8669307791</v>
      </c>
      <c r="X120" s="169"/>
      <c r="Y120" s="169"/>
      <c r="Z120" s="169"/>
      <c r="AA120" s="169"/>
      <c r="AB120" s="169"/>
      <c r="AC120" s="169"/>
      <c r="AD120" s="169"/>
      <c r="AF120" s="169"/>
      <c r="AG120" s="169"/>
    </row>
    <row r="121" spans="1:33" ht="173.25" hidden="1" x14ac:dyDescent="0.3">
      <c r="A121" s="349"/>
      <c r="B121" s="324"/>
      <c r="C121" s="73" t="s">
        <v>363</v>
      </c>
      <c r="D121" s="102"/>
      <c r="E121" s="74">
        <v>98387.264041474205</v>
      </c>
      <c r="F121" s="74">
        <v>104898.382156166</v>
      </c>
      <c r="G121" s="74">
        <v>106303.349885313</v>
      </c>
      <c r="H121" s="94">
        <v>37</v>
      </c>
      <c r="I121" s="94">
        <v>11</v>
      </c>
      <c r="J121" s="94">
        <v>11</v>
      </c>
      <c r="K121" s="194">
        <v>3640328.7695345501</v>
      </c>
      <c r="L121" s="194">
        <v>1153882.2037178299</v>
      </c>
      <c r="M121" s="194">
        <v>1169336.8487384401</v>
      </c>
      <c r="O121" s="147">
        <v>77539.754681999999</v>
      </c>
      <c r="P121" s="147">
        <v>86052.466289000004</v>
      </c>
      <c r="Q121" s="112">
        <v>96171.298116999998</v>
      </c>
      <c r="R121" s="112">
        <v>11</v>
      </c>
      <c r="S121" s="112">
        <v>0</v>
      </c>
      <c r="T121" s="112">
        <v>0</v>
      </c>
      <c r="U121" s="112">
        <v>852937.3</v>
      </c>
      <c r="V121" s="112">
        <v>0</v>
      </c>
      <c r="W121" s="112">
        <v>0</v>
      </c>
      <c r="X121" s="169">
        <f t="shared" ref="X121:X152" si="51">D121-N121</f>
        <v>0</v>
      </c>
      <c r="Y121" s="169">
        <f t="shared" ref="Y121:Y152" si="52">E121-O121</f>
        <v>20847.509359474207</v>
      </c>
      <c r="Z121" s="169">
        <f t="shared" ref="Z121:Z152" si="53">F121-P121</f>
        <v>18845.915867165997</v>
      </c>
      <c r="AA121" s="169">
        <f t="shared" ref="AA121:AA152" si="54">G121-Q121</f>
        <v>10132.051768313002</v>
      </c>
      <c r="AB121" s="169">
        <f t="shared" ref="AB121:AB152" si="55">H121-R121</f>
        <v>26</v>
      </c>
      <c r="AC121" s="169">
        <f t="shared" ref="AC121:AC152" si="56">I121-S121</f>
        <v>11</v>
      </c>
      <c r="AD121" s="169">
        <f t="shared" ref="AD121:AD152" si="57">J121-T121</f>
        <v>11</v>
      </c>
      <c r="AE121" s="148">
        <f t="shared" ref="AE121:AE152" si="58">K121-U121</f>
        <v>2787391.4695345499</v>
      </c>
      <c r="AF121" s="169">
        <f t="shared" ref="AF121:AF152" si="59">L121-V121</f>
        <v>1153882.2037178299</v>
      </c>
      <c r="AG121" s="169">
        <f t="shared" ref="AG121:AG152" si="60">M121-W121</f>
        <v>1169336.8487384401</v>
      </c>
    </row>
    <row r="122" spans="1:33" ht="157.5" hidden="1" x14ac:dyDescent="0.3">
      <c r="A122" s="349"/>
      <c r="B122" s="324"/>
      <c r="C122" s="73" t="s">
        <v>443</v>
      </c>
      <c r="D122" s="102"/>
      <c r="E122" s="74">
        <v>98387.263654480004</v>
      </c>
      <c r="F122" s="74">
        <v>0</v>
      </c>
      <c r="G122" s="74">
        <v>0</v>
      </c>
      <c r="H122" s="94">
        <v>10</v>
      </c>
      <c r="I122" s="94">
        <v>0</v>
      </c>
      <c r="J122" s="94">
        <v>0</v>
      </c>
      <c r="K122" s="194">
        <v>983872.63654480001</v>
      </c>
      <c r="L122" s="194">
        <v>0</v>
      </c>
      <c r="M122" s="194">
        <v>0</v>
      </c>
      <c r="O122" s="147">
        <v>276.45619399999998</v>
      </c>
      <c r="P122" s="147">
        <v>306.80697199999997</v>
      </c>
      <c r="Q122" s="112">
        <v>342.88412699999998</v>
      </c>
      <c r="R122" s="112">
        <v>12</v>
      </c>
      <c r="S122" s="112">
        <v>12</v>
      </c>
      <c r="T122" s="112">
        <v>12</v>
      </c>
      <c r="U122" s="112">
        <v>3317.47</v>
      </c>
      <c r="V122" s="112">
        <v>3681.68</v>
      </c>
      <c r="W122" s="112">
        <v>4114.6099999999997</v>
      </c>
      <c r="X122" s="169">
        <f t="shared" si="51"/>
        <v>0</v>
      </c>
      <c r="Y122" s="169">
        <f t="shared" si="52"/>
        <v>98110.807460480006</v>
      </c>
      <c r="Z122" s="169">
        <f t="shared" si="53"/>
        <v>-306.80697199999997</v>
      </c>
      <c r="AA122" s="169">
        <f t="shared" si="54"/>
        <v>-342.88412699999998</v>
      </c>
      <c r="AB122" s="169">
        <f t="shared" si="55"/>
        <v>-2</v>
      </c>
      <c r="AC122" s="169">
        <f t="shared" si="56"/>
        <v>-12</v>
      </c>
      <c r="AD122" s="169">
        <f t="shared" si="57"/>
        <v>-12</v>
      </c>
      <c r="AE122" s="148">
        <f t="shared" si="58"/>
        <v>980555.16654480004</v>
      </c>
      <c r="AF122" s="169">
        <f t="shared" si="59"/>
        <v>-3681.68</v>
      </c>
      <c r="AG122" s="169">
        <f t="shared" si="60"/>
        <v>-4114.6099999999997</v>
      </c>
    </row>
    <row r="123" spans="1:33" ht="173.25" hidden="1" x14ac:dyDescent="0.3">
      <c r="A123" s="349"/>
      <c r="B123" s="324"/>
      <c r="C123" s="73" t="s">
        <v>364</v>
      </c>
      <c r="D123" s="102"/>
      <c r="E123" s="74">
        <v>98387.263986721198</v>
      </c>
      <c r="F123" s="74">
        <v>104898.38199908</v>
      </c>
      <c r="G123" s="74">
        <v>106303.34966807099</v>
      </c>
      <c r="H123" s="94">
        <v>93</v>
      </c>
      <c r="I123" s="94">
        <v>93</v>
      </c>
      <c r="J123" s="94">
        <v>92</v>
      </c>
      <c r="K123" s="194">
        <v>9150015.5507650692</v>
      </c>
      <c r="L123" s="194">
        <v>9755549.5259144697</v>
      </c>
      <c r="M123" s="194">
        <v>9779908.1694625299</v>
      </c>
      <c r="O123" s="147">
        <v>77558.255340999996</v>
      </c>
      <c r="P123" s="147">
        <v>86072.998045</v>
      </c>
      <c r="Q123" s="112">
        <v>96194.244183999996</v>
      </c>
      <c r="R123" s="112">
        <v>68</v>
      </c>
      <c r="S123" s="112">
        <v>68</v>
      </c>
      <c r="T123" s="112">
        <v>68</v>
      </c>
      <c r="U123" s="112">
        <v>5273961.3600000003</v>
      </c>
      <c r="V123" s="112">
        <v>5852963.8700000001</v>
      </c>
      <c r="W123" s="112">
        <v>6541208.5999999996</v>
      </c>
      <c r="X123" s="169">
        <f t="shared" si="51"/>
        <v>0</v>
      </c>
      <c r="Y123" s="169">
        <f t="shared" si="52"/>
        <v>20829.008645721202</v>
      </c>
      <c r="Z123" s="169">
        <f t="shared" si="53"/>
        <v>18825.383954079996</v>
      </c>
      <c r="AA123" s="169">
        <f t="shared" si="54"/>
        <v>10109.105484070999</v>
      </c>
      <c r="AB123" s="169">
        <f t="shared" si="55"/>
        <v>25</v>
      </c>
      <c r="AC123" s="169">
        <f t="shared" si="56"/>
        <v>25</v>
      </c>
      <c r="AD123" s="169">
        <f t="shared" si="57"/>
        <v>24</v>
      </c>
      <c r="AE123" s="148">
        <f t="shared" si="58"/>
        <v>3876054.1907650689</v>
      </c>
      <c r="AF123" s="169">
        <f t="shared" si="59"/>
        <v>3902585.6559144696</v>
      </c>
      <c r="AG123" s="169">
        <f t="shared" si="60"/>
        <v>3238699.5694625303</v>
      </c>
    </row>
    <row r="124" spans="1:33" ht="157.5" hidden="1" x14ac:dyDescent="0.3">
      <c r="A124" s="349"/>
      <c r="B124" s="324"/>
      <c r="C124" s="73" t="s">
        <v>365</v>
      </c>
      <c r="D124" s="102"/>
      <c r="E124" s="74">
        <v>99494.441897288896</v>
      </c>
      <c r="F124" s="74">
        <v>106078.831231879</v>
      </c>
      <c r="G124" s="74">
        <v>107499.60943229499</v>
      </c>
      <c r="H124" s="94">
        <v>71</v>
      </c>
      <c r="I124" s="94">
        <v>70</v>
      </c>
      <c r="J124" s="94">
        <v>70</v>
      </c>
      <c r="K124" s="194">
        <v>7064105.3747075098</v>
      </c>
      <c r="L124" s="194">
        <v>7425518.1862314995</v>
      </c>
      <c r="M124" s="194">
        <v>7524972.6602606401</v>
      </c>
      <c r="O124" s="147">
        <v>78481.281273000001</v>
      </c>
      <c r="P124" s="147">
        <v>87097.358493000007</v>
      </c>
      <c r="Q124" s="112">
        <v>97339.058252000003</v>
      </c>
      <c r="R124" s="112">
        <v>30</v>
      </c>
      <c r="S124" s="112">
        <v>10</v>
      </c>
      <c r="T124" s="112">
        <v>0</v>
      </c>
      <c r="U124" s="112">
        <v>2354438.44</v>
      </c>
      <c r="V124" s="112">
        <v>870973.58</v>
      </c>
      <c r="W124" s="112">
        <v>0</v>
      </c>
      <c r="X124" s="169">
        <f t="shared" si="51"/>
        <v>0</v>
      </c>
      <c r="Y124" s="169">
        <f t="shared" si="52"/>
        <v>21013.160624288896</v>
      </c>
      <c r="Z124" s="169">
        <f t="shared" si="53"/>
        <v>18981.472738878991</v>
      </c>
      <c r="AA124" s="169">
        <f t="shared" si="54"/>
        <v>10160.551180294991</v>
      </c>
      <c r="AB124" s="169">
        <f t="shared" si="55"/>
        <v>41</v>
      </c>
      <c r="AC124" s="169">
        <f t="shared" si="56"/>
        <v>60</v>
      </c>
      <c r="AD124" s="169">
        <f t="shared" si="57"/>
        <v>70</v>
      </c>
      <c r="AE124" s="148">
        <f t="shared" si="58"/>
        <v>4709666.9347075094</v>
      </c>
      <c r="AF124" s="169">
        <f t="shared" si="59"/>
        <v>6554544.6062314995</v>
      </c>
      <c r="AG124" s="169">
        <f t="shared" si="60"/>
        <v>7524972.6602606401</v>
      </c>
    </row>
    <row r="125" spans="1:33" ht="78.75" hidden="1" x14ac:dyDescent="0.3">
      <c r="A125" s="349"/>
      <c r="B125" s="324"/>
      <c r="C125" s="73" t="s">
        <v>316</v>
      </c>
      <c r="D125" s="102"/>
      <c r="E125" s="74">
        <v>37228.122850512897</v>
      </c>
      <c r="F125" s="74">
        <v>39691.822840086803</v>
      </c>
      <c r="G125" s="74">
        <v>40223.439525254798</v>
      </c>
      <c r="H125" s="94">
        <v>580</v>
      </c>
      <c r="I125" s="94">
        <v>580</v>
      </c>
      <c r="J125" s="94">
        <v>580</v>
      </c>
      <c r="K125" s="194">
        <v>21592311.2532975</v>
      </c>
      <c r="L125" s="194">
        <v>23021257.2472504</v>
      </c>
      <c r="M125" s="194">
        <v>23329594.924647801</v>
      </c>
      <c r="O125" s="147">
        <v>78481.281273000001</v>
      </c>
      <c r="P125" s="147">
        <v>87097.358493000007</v>
      </c>
      <c r="Q125" s="112">
        <v>97339.058252000003</v>
      </c>
      <c r="R125" s="112">
        <v>69</v>
      </c>
      <c r="S125" s="112">
        <v>69</v>
      </c>
      <c r="T125" s="112">
        <v>69</v>
      </c>
      <c r="U125" s="112">
        <v>5415208.4100000001</v>
      </c>
      <c r="V125" s="112">
        <v>6009717.7400000002</v>
      </c>
      <c r="W125" s="112">
        <v>6716395.0199999996</v>
      </c>
      <c r="X125" s="169">
        <f t="shared" si="51"/>
        <v>0</v>
      </c>
      <c r="Y125" s="169">
        <f t="shared" si="52"/>
        <v>-41253.158422487104</v>
      </c>
      <c r="Z125" s="169">
        <f t="shared" si="53"/>
        <v>-47405.535652913204</v>
      </c>
      <c r="AA125" s="169">
        <f t="shared" si="54"/>
        <v>-57115.618726745204</v>
      </c>
      <c r="AB125" s="169">
        <f t="shared" si="55"/>
        <v>511</v>
      </c>
      <c r="AC125" s="169">
        <f t="shared" si="56"/>
        <v>511</v>
      </c>
      <c r="AD125" s="169">
        <f t="shared" si="57"/>
        <v>511</v>
      </c>
      <c r="AE125" s="148">
        <f t="shared" si="58"/>
        <v>16177102.8432975</v>
      </c>
      <c r="AF125" s="169">
        <f t="shared" si="59"/>
        <v>17011539.507250398</v>
      </c>
      <c r="AG125" s="169">
        <f t="shared" si="60"/>
        <v>16613199.904647801</v>
      </c>
    </row>
    <row r="126" spans="1:33" ht="189" hidden="1" x14ac:dyDescent="0.3">
      <c r="A126" s="349"/>
      <c r="B126" s="324"/>
      <c r="C126" s="73" t="s">
        <v>99</v>
      </c>
      <c r="D126" s="102"/>
      <c r="E126" s="74">
        <v>97768.618228141801</v>
      </c>
      <c r="F126" s="74">
        <v>104238.79521440899</v>
      </c>
      <c r="G126" s="74">
        <v>105634.92869512799</v>
      </c>
      <c r="H126" s="94">
        <v>97</v>
      </c>
      <c r="I126" s="94">
        <v>97</v>
      </c>
      <c r="J126" s="94">
        <v>97</v>
      </c>
      <c r="K126" s="194">
        <v>9483555.9681297503</v>
      </c>
      <c r="L126" s="194">
        <v>10111163.1357977</v>
      </c>
      <c r="M126" s="194">
        <v>10246588.083427399</v>
      </c>
      <c r="O126" s="147">
        <v>78534.912398</v>
      </c>
      <c r="P126" s="147">
        <v>87156.877517999994</v>
      </c>
      <c r="Q126" s="112">
        <v>97405.576065999994</v>
      </c>
      <c r="R126" s="112">
        <v>68</v>
      </c>
      <c r="S126" s="112">
        <v>60</v>
      </c>
      <c r="T126" s="112">
        <v>34</v>
      </c>
      <c r="U126" s="112">
        <v>5340374.04</v>
      </c>
      <c r="V126" s="112">
        <v>5229412.6500000004</v>
      </c>
      <c r="W126" s="112">
        <v>3311789.59</v>
      </c>
      <c r="X126" s="169">
        <f t="shared" si="51"/>
        <v>0</v>
      </c>
      <c r="Y126" s="169">
        <f t="shared" si="52"/>
        <v>19233.7058301418</v>
      </c>
      <c r="Z126" s="169">
        <f t="shared" si="53"/>
        <v>17081.917696409</v>
      </c>
      <c r="AA126" s="169">
        <f t="shared" si="54"/>
        <v>8229.3526291279995</v>
      </c>
      <c r="AB126" s="169">
        <f t="shared" si="55"/>
        <v>29</v>
      </c>
      <c r="AC126" s="169">
        <f t="shared" si="56"/>
        <v>37</v>
      </c>
      <c r="AD126" s="169">
        <f t="shared" si="57"/>
        <v>63</v>
      </c>
      <c r="AE126" s="148">
        <f t="shared" si="58"/>
        <v>4143181.9281297503</v>
      </c>
      <c r="AF126" s="169">
        <f t="shared" si="59"/>
        <v>4881750.4857976995</v>
      </c>
      <c r="AG126" s="169">
        <f t="shared" si="60"/>
        <v>6934798.4934273995</v>
      </c>
    </row>
    <row r="127" spans="1:33" ht="157.5" hidden="1" x14ac:dyDescent="0.3">
      <c r="A127" s="349"/>
      <c r="B127" s="324"/>
      <c r="C127" s="73" t="s">
        <v>101</v>
      </c>
      <c r="D127" s="102"/>
      <c r="E127" s="74">
        <v>99493.032663836493</v>
      </c>
      <c r="F127" s="74">
        <v>106077.32868222101</v>
      </c>
      <c r="G127" s="74">
        <v>107498.086758078</v>
      </c>
      <c r="H127" s="94">
        <v>32</v>
      </c>
      <c r="I127" s="94">
        <v>49</v>
      </c>
      <c r="J127" s="94">
        <v>49</v>
      </c>
      <c r="K127" s="194">
        <v>3183777.0452427701</v>
      </c>
      <c r="L127" s="194">
        <v>5197789.1054288503</v>
      </c>
      <c r="M127" s="194">
        <v>5267406.2511458099</v>
      </c>
      <c r="O127" s="147">
        <v>78534.912398</v>
      </c>
      <c r="P127" s="147">
        <v>87156.877517999994</v>
      </c>
      <c r="Q127" s="112">
        <v>97405.576065999994</v>
      </c>
      <c r="R127" s="112">
        <v>45</v>
      </c>
      <c r="S127" s="112">
        <v>49</v>
      </c>
      <c r="T127" s="112">
        <v>34</v>
      </c>
      <c r="U127" s="112">
        <v>3534071.06</v>
      </c>
      <c r="V127" s="112">
        <v>4270687</v>
      </c>
      <c r="W127" s="112">
        <v>3311789.59</v>
      </c>
      <c r="X127" s="169">
        <f t="shared" si="51"/>
        <v>0</v>
      </c>
      <c r="Y127" s="169">
        <f t="shared" si="52"/>
        <v>20958.120265836493</v>
      </c>
      <c r="Z127" s="169">
        <f t="shared" si="53"/>
        <v>18920.451164221013</v>
      </c>
      <c r="AA127" s="169">
        <f t="shared" si="54"/>
        <v>10092.510692078009</v>
      </c>
      <c r="AB127" s="169">
        <f t="shared" si="55"/>
        <v>-13</v>
      </c>
      <c r="AC127" s="169">
        <f t="shared" si="56"/>
        <v>0</v>
      </c>
      <c r="AD127" s="169">
        <f t="shared" si="57"/>
        <v>15</v>
      </c>
      <c r="AE127" s="148">
        <f t="shared" si="58"/>
        <v>-350294.01475722995</v>
      </c>
      <c r="AF127" s="169">
        <f t="shared" si="59"/>
        <v>927102.10542885028</v>
      </c>
      <c r="AG127" s="169">
        <f t="shared" si="60"/>
        <v>1955616.66114581</v>
      </c>
    </row>
    <row r="128" spans="1:33" ht="173.25" hidden="1" x14ac:dyDescent="0.3">
      <c r="A128" s="349"/>
      <c r="B128" s="324"/>
      <c r="C128" s="73" t="s">
        <v>103</v>
      </c>
      <c r="D128" s="102"/>
      <c r="E128" s="74">
        <v>110240.639211182</v>
      </c>
      <c r="F128" s="74">
        <v>117536.195487053</v>
      </c>
      <c r="G128" s="74">
        <v>119110.429124138</v>
      </c>
      <c r="H128" s="94">
        <v>55</v>
      </c>
      <c r="I128" s="94">
        <v>66</v>
      </c>
      <c r="J128" s="94">
        <v>66</v>
      </c>
      <c r="K128" s="194">
        <v>6063235.15661499</v>
      </c>
      <c r="L128" s="194">
        <v>7757388.9021455096</v>
      </c>
      <c r="M128" s="194">
        <v>7861288.3221931104</v>
      </c>
      <c r="O128" s="147">
        <v>78534.912398</v>
      </c>
      <c r="P128" s="147">
        <v>87156.877517999994</v>
      </c>
      <c r="Q128" s="112">
        <v>97405.576065999994</v>
      </c>
      <c r="R128" s="112">
        <v>78</v>
      </c>
      <c r="S128" s="112">
        <v>90</v>
      </c>
      <c r="T128" s="112">
        <v>90</v>
      </c>
      <c r="U128" s="112">
        <v>6125723.1699999999</v>
      </c>
      <c r="V128" s="112">
        <v>7844118.9800000004</v>
      </c>
      <c r="W128" s="112">
        <v>8766501.8499999996</v>
      </c>
      <c r="X128" s="169">
        <f t="shared" si="51"/>
        <v>0</v>
      </c>
      <c r="Y128" s="169">
        <f t="shared" si="52"/>
        <v>31705.726813182002</v>
      </c>
      <c r="Z128" s="169">
        <f t="shared" si="53"/>
        <v>30379.317969053009</v>
      </c>
      <c r="AA128" s="169">
        <f t="shared" si="54"/>
        <v>21704.853058138004</v>
      </c>
      <c r="AB128" s="169">
        <f t="shared" si="55"/>
        <v>-23</v>
      </c>
      <c r="AC128" s="169">
        <f t="shared" si="56"/>
        <v>-24</v>
      </c>
      <c r="AD128" s="169">
        <f t="shared" si="57"/>
        <v>-24</v>
      </c>
      <c r="AE128" s="148">
        <f t="shared" si="58"/>
        <v>-62488.013385009952</v>
      </c>
      <c r="AF128" s="169">
        <f t="shared" si="59"/>
        <v>-86730.077854490839</v>
      </c>
      <c r="AG128" s="169">
        <f t="shared" si="60"/>
        <v>-905213.52780688927</v>
      </c>
    </row>
    <row r="129" spans="1:33" ht="173.25" hidden="1" x14ac:dyDescent="0.3">
      <c r="A129" s="349"/>
      <c r="B129" s="324"/>
      <c r="C129" s="73" t="s">
        <v>366</v>
      </c>
      <c r="D129" s="102"/>
      <c r="E129" s="74">
        <v>100467.75172096799</v>
      </c>
      <c r="F129" s="74">
        <v>107116.553216046</v>
      </c>
      <c r="G129" s="74">
        <v>108551.230257128</v>
      </c>
      <c r="H129" s="94">
        <v>24</v>
      </c>
      <c r="I129" s="94">
        <v>32</v>
      </c>
      <c r="J129" s="94">
        <v>32</v>
      </c>
      <c r="K129" s="194">
        <v>2411226.04130323</v>
      </c>
      <c r="L129" s="194">
        <v>3427729.7029134901</v>
      </c>
      <c r="M129" s="194">
        <v>3473639.3682280802</v>
      </c>
      <c r="O129" s="147">
        <v>79425.438674000005</v>
      </c>
      <c r="P129" s="147">
        <v>88145.170331999994</v>
      </c>
      <c r="Q129" s="112">
        <v>98510.081340000004</v>
      </c>
      <c r="R129" s="112">
        <v>138</v>
      </c>
      <c r="S129" s="112">
        <v>90</v>
      </c>
      <c r="T129" s="112">
        <v>66</v>
      </c>
      <c r="U129" s="112">
        <v>10960710.539999999</v>
      </c>
      <c r="V129" s="112">
        <v>7933065.3300000001</v>
      </c>
      <c r="W129" s="112">
        <v>6501665.3700000001</v>
      </c>
      <c r="X129" s="169">
        <f t="shared" si="51"/>
        <v>0</v>
      </c>
      <c r="Y129" s="169">
        <f t="shared" si="52"/>
        <v>21042.313046967989</v>
      </c>
      <c r="Z129" s="169">
        <f t="shared" si="53"/>
        <v>18971.382884046005</v>
      </c>
      <c r="AA129" s="169">
        <f t="shared" si="54"/>
        <v>10041.148917127997</v>
      </c>
      <c r="AB129" s="169">
        <f t="shared" si="55"/>
        <v>-114</v>
      </c>
      <c r="AC129" s="169">
        <f t="shared" si="56"/>
        <v>-58</v>
      </c>
      <c r="AD129" s="169">
        <f t="shared" si="57"/>
        <v>-34</v>
      </c>
      <c r="AE129" s="148">
        <f t="shared" si="58"/>
        <v>-8549484.4986967687</v>
      </c>
      <c r="AF129" s="169">
        <f t="shared" si="59"/>
        <v>-4505335.62708651</v>
      </c>
      <c r="AG129" s="169">
        <f t="shared" si="60"/>
        <v>-3028026.0017719199</v>
      </c>
    </row>
    <row r="130" spans="1:33" ht="18.75" hidden="1" x14ac:dyDescent="0.3">
      <c r="A130" s="108" t="s">
        <v>416</v>
      </c>
      <c r="B130" s="201"/>
      <c r="C130" s="73"/>
      <c r="D130" s="96">
        <v>1750400</v>
      </c>
      <c r="E130" s="97"/>
      <c r="F130" s="97"/>
      <c r="G130" s="97"/>
      <c r="H130" s="98"/>
      <c r="I130" s="98"/>
      <c r="J130" s="98"/>
      <c r="K130" s="99">
        <v>169901600</v>
      </c>
      <c r="L130" s="99">
        <v>173466900</v>
      </c>
      <c r="M130" s="99">
        <v>175660500</v>
      </c>
      <c r="N130" s="172" t="e">
        <f>K130-'[5]Объем БА (5)'!$K$140</f>
        <v>#REF!</v>
      </c>
      <c r="U130" s="112">
        <v>134952100</v>
      </c>
      <c r="V130" s="112">
        <v>139601700</v>
      </c>
      <c r="W130" s="112">
        <v>139601700</v>
      </c>
      <c r="X130" s="169" t="e">
        <f t="shared" si="51"/>
        <v>#REF!</v>
      </c>
      <c r="Y130" s="169">
        <f t="shared" si="52"/>
        <v>0</v>
      </c>
      <c r="Z130" s="169">
        <f t="shared" si="53"/>
        <v>0</v>
      </c>
      <c r="AA130" s="169">
        <f t="shared" si="54"/>
        <v>0</v>
      </c>
      <c r="AB130" s="169">
        <f t="shared" si="55"/>
        <v>0</v>
      </c>
      <c r="AC130" s="169">
        <f t="shared" si="56"/>
        <v>0</v>
      </c>
      <c r="AD130" s="169">
        <f t="shared" si="57"/>
        <v>0</v>
      </c>
      <c r="AE130" s="148">
        <f t="shared" si="58"/>
        <v>34949500</v>
      </c>
      <c r="AF130" s="169">
        <f t="shared" si="59"/>
        <v>33865200</v>
      </c>
      <c r="AG130" s="169">
        <f t="shared" si="60"/>
        <v>36058800</v>
      </c>
    </row>
    <row r="131" spans="1:33" ht="141.75" hidden="1" customHeight="1" x14ac:dyDescent="0.3">
      <c r="A131" s="350">
        <v>13</v>
      </c>
      <c r="B131" s="351" t="s">
        <v>288</v>
      </c>
      <c r="C131" s="73" t="s">
        <v>131</v>
      </c>
      <c r="D131" s="93"/>
      <c r="E131" s="74">
        <v>104760.456768177</v>
      </c>
      <c r="F131" s="74">
        <v>101649.586443148</v>
      </c>
      <c r="G131" s="74">
        <v>102756.60121216001</v>
      </c>
      <c r="H131" s="94">
        <v>48</v>
      </c>
      <c r="I131" s="94">
        <v>48</v>
      </c>
      <c r="J131" s="94">
        <v>48</v>
      </c>
      <c r="K131" s="194">
        <v>5028501.9248724803</v>
      </c>
      <c r="L131" s="194">
        <v>4879180.1492711203</v>
      </c>
      <c r="M131" s="194">
        <v>4932316.8581836997</v>
      </c>
      <c r="O131" s="147">
        <v>80735.560150000005</v>
      </c>
      <c r="P131" s="147">
        <v>89254.946521999998</v>
      </c>
      <c r="Q131" s="112">
        <v>97895.958780999994</v>
      </c>
      <c r="R131" s="112">
        <v>23</v>
      </c>
      <c r="S131" s="112">
        <v>23</v>
      </c>
      <c r="T131" s="112">
        <v>23</v>
      </c>
      <c r="U131" s="112">
        <v>1856917.88</v>
      </c>
      <c r="V131" s="112">
        <v>2052863.77</v>
      </c>
      <c r="W131" s="112">
        <v>2251607.0499999998</v>
      </c>
      <c r="X131" s="169">
        <f t="shared" si="51"/>
        <v>0</v>
      </c>
      <c r="Y131" s="169">
        <f t="shared" si="52"/>
        <v>24024.896618176994</v>
      </c>
      <c r="Z131" s="169">
        <f t="shared" si="53"/>
        <v>12394.639921148002</v>
      </c>
      <c r="AA131" s="169">
        <f t="shared" si="54"/>
        <v>4860.6424311600131</v>
      </c>
      <c r="AB131" s="169">
        <f t="shared" si="55"/>
        <v>25</v>
      </c>
      <c r="AC131" s="169">
        <f t="shared" si="56"/>
        <v>25</v>
      </c>
      <c r="AD131" s="169">
        <f t="shared" si="57"/>
        <v>25</v>
      </c>
      <c r="AE131" s="148">
        <f t="shared" si="58"/>
        <v>3171584.0448724804</v>
      </c>
      <c r="AF131" s="169">
        <f t="shared" si="59"/>
        <v>2826316.3792711203</v>
      </c>
      <c r="AG131" s="169">
        <f t="shared" si="60"/>
        <v>2680709.8081836998</v>
      </c>
    </row>
    <row r="132" spans="1:33" ht="189" hidden="1" x14ac:dyDescent="0.3">
      <c r="A132" s="350"/>
      <c r="B132" s="351"/>
      <c r="C132" s="73" t="s">
        <v>133</v>
      </c>
      <c r="D132" s="93"/>
      <c r="E132" s="74">
        <v>100644.770665234</v>
      </c>
      <c r="F132" s="74">
        <v>97656.115975377194</v>
      </c>
      <c r="G132" s="74">
        <v>98719.639856308801</v>
      </c>
      <c r="H132" s="94">
        <v>22</v>
      </c>
      <c r="I132" s="94">
        <v>11</v>
      </c>
      <c r="J132" s="94">
        <v>11</v>
      </c>
      <c r="K132" s="194">
        <v>2214184.9546351498</v>
      </c>
      <c r="L132" s="194">
        <v>1074217.27572915</v>
      </c>
      <c r="M132" s="194">
        <v>1085916.0384194001</v>
      </c>
      <c r="O132" s="147">
        <v>80741.036116000003</v>
      </c>
      <c r="P132" s="147">
        <v>89261.000323999993</v>
      </c>
      <c r="Q132" s="112">
        <v>97902.598668999999</v>
      </c>
      <c r="R132" s="112">
        <v>8</v>
      </c>
      <c r="S132" s="112">
        <v>21</v>
      </c>
      <c r="T132" s="112">
        <v>20</v>
      </c>
      <c r="U132" s="112">
        <v>645928.29</v>
      </c>
      <c r="V132" s="112">
        <v>1874481.01</v>
      </c>
      <c r="W132" s="112">
        <v>1958051.97</v>
      </c>
      <c r="X132" s="169">
        <f t="shared" si="51"/>
        <v>0</v>
      </c>
      <c r="Y132" s="169">
        <f t="shared" si="52"/>
        <v>19903.734549233995</v>
      </c>
      <c r="Z132" s="169">
        <f t="shared" si="53"/>
        <v>8395.1156513772003</v>
      </c>
      <c r="AA132" s="169">
        <f t="shared" si="54"/>
        <v>817.04118730880145</v>
      </c>
      <c r="AB132" s="169">
        <f t="shared" si="55"/>
        <v>14</v>
      </c>
      <c r="AC132" s="169">
        <f t="shared" si="56"/>
        <v>-10</v>
      </c>
      <c r="AD132" s="169">
        <f t="shared" si="57"/>
        <v>-9</v>
      </c>
      <c r="AE132" s="148">
        <f t="shared" si="58"/>
        <v>1568256.6646351498</v>
      </c>
      <c r="AF132" s="169">
        <f t="shared" si="59"/>
        <v>-800263.73427084996</v>
      </c>
      <c r="AG132" s="169">
        <f t="shared" si="60"/>
        <v>-872135.93158059986</v>
      </c>
    </row>
    <row r="133" spans="1:33" ht="141.75" hidden="1" x14ac:dyDescent="0.3">
      <c r="A133" s="350"/>
      <c r="B133" s="351"/>
      <c r="C133" s="73" t="s">
        <v>135</v>
      </c>
      <c r="D133" s="93"/>
      <c r="E133" s="74">
        <v>104760.93624297</v>
      </c>
      <c r="F133" s="74">
        <v>101650.051679898</v>
      </c>
      <c r="G133" s="74">
        <v>102757.07151557101</v>
      </c>
      <c r="H133" s="94">
        <v>66</v>
      </c>
      <c r="I133" s="94">
        <v>66</v>
      </c>
      <c r="J133" s="94">
        <v>66</v>
      </c>
      <c r="K133" s="194">
        <v>6914221.7920360304</v>
      </c>
      <c r="L133" s="194">
        <v>6708903.4108733004</v>
      </c>
      <c r="M133" s="194">
        <v>6781966.7200277001</v>
      </c>
      <c r="O133" s="147">
        <v>80736.000744000004</v>
      </c>
      <c r="P133" s="147">
        <v>89255.433609</v>
      </c>
      <c r="Q133" s="112">
        <v>97896.493025000003</v>
      </c>
      <c r="R133" s="112">
        <v>70</v>
      </c>
      <c r="S133" s="112">
        <v>67</v>
      </c>
      <c r="T133" s="112">
        <v>63</v>
      </c>
      <c r="U133" s="112">
        <v>5651520.0499999998</v>
      </c>
      <c r="V133" s="112">
        <v>5980114.0499999998</v>
      </c>
      <c r="W133" s="112">
        <v>6167479.0599999996</v>
      </c>
      <c r="X133" s="169">
        <f t="shared" si="51"/>
        <v>0</v>
      </c>
      <c r="Y133" s="169">
        <f t="shared" si="52"/>
        <v>24024.935498969993</v>
      </c>
      <c r="Z133" s="169">
        <f t="shared" si="53"/>
        <v>12394.618070897995</v>
      </c>
      <c r="AA133" s="169">
        <f t="shared" si="54"/>
        <v>4860.5784905710025</v>
      </c>
      <c r="AB133" s="169">
        <f t="shared" si="55"/>
        <v>-4</v>
      </c>
      <c r="AC133" s="169">
        <f t="shared" si="56"/>
        <v>-1</v>
      </c>
      <c r="AD133" s="169">
        <f t="shared" si="57"/>
        <v>3</v>
      </c>
      <c r="AE133" s="148">
        <f t="shared" si="58"/>
        <v>1262701.7420360306</v>
      </c>
      <c r="AF133" s="169">
        <f t="shared" si="59"/>
        <v>728789.36087330058</v>
      </c>
      <c r="AG133" s="169">
        <f t="shared" si="60"/>
        <v>614487.66002770048</v>
      </c>
    </row>
    <row r="134" spans="1:33" ht="157.5" hidden="1" x14ac:dyDescent="0.3">
      <c r="A134" s="350"/>
      <c r="B134" s="351"/>
      <c r="C134" s="73" t="s">
        <v>367</v>
      </c>
      <c r="D134" s="93"/>
      <c r="E134" s="74">
        <v>104761.51124606701</v>
      </c>
      <c r="F134" s="74">
        <v>101650.609608231</v>
      </c>
      <c r="G134" s="74">
        <v>102757.635520022</v>
      </c>
      <c r="H134" s="94">
        <v>67</v>
      </c>
      <c r="I134" s="94">
        <v>67</v>
      </c>
      <c r="J134" s="94">
        <v>67</v>
      </c>
      <c r="K134" s="194">
        <v>7019021.2534864703</v>
      </c>
      <c r="L134" s="194">
        <v>6810590.8437514799</v>
      </c>
      <c r="M134" s="194">
        <v>6884761.5798414797</v>
      </c>
      <c r="O134" s="147">
        <v>80736.529146999994</v>
      </c>
      <c r="P134" s="147">
        <v>89256.017770999999</v>
      </c>
      <c r="Q134" s="112">
        <v>97897.133740000005</v>
      </c>
      <c r="R134" s="112">
        <v>70</v>
      </c>
      <c r="S134" s="112">
        <v>67</v>
      </c>
      <c r="T134" s="112">
        <v>63</v>
      </c>
      <c r="U134" s="112">
        <v>5651557.04</v>
      </c>
      <c r="V134" s="112">
        <v>5980153.1900000004</v>
      </c>
      <c r="W134" s="112">
        <v>6167519.4299999997</v>
      </c>
      <c r="X134" s="169">
        <f t="shared" si="51"/>
        <v>0</v>
      </c>
      <c r="Y134" s="169">
        <f t="shared" si="52"/>
        <v>24024.982099067012</v>
      </c>
      <c r="Z134" s="169">
        <f t="shared" si="53"/>
        <v>12394.591837230997</v>
      </c>
      <c r="AA134" s="169">
        <f t="shared" si="54"/>
        <v>4860.5017800219939</v>
      </c>
      <c r="AB134" s="169">
        <f t="shared" si="55"/>
        <v>-3</v>
      </c>
      <c r="AC134" s="169">
        <f t="shared" si="56"/>
        <v>0</v>
      </c>
      <c r="AD134" s="169">
        <f t="shared" si="57"/>
        <v>4</v>
      </c>
      <c r="AE134" s="148">
        <f t="shared" si="58"/>
        <v>1367464.2134864703</v>
      </c>
      <c r="AF134" s="169">
        <f t="shared" si="59"/>
        <v>830437.65375147946</v>
      </c>
      <c r="AG134" s="169">
        <f t="shared" si="60"/>
        <v>717242.14984147996</v>
      </c>
    </row>
    <row r="135" spans="1:33" ht="173.25" hidden="1" x14ac:dyDescent="0.3">
      <c r="A135" s="350"/>
      <c r="B135" s="351"/>
      <c r="C135" s="73" t="s">
        <v>139</v>
      </c>
      <c r="D135" s="93"/>
      <c r="E135" s="74">
        <v>104766.416109684</v>
      </c>
      <c r="F135" s="74">
        <v>101655.3688006</v>
      </c>
      <c r="G135" s="74">
        <v>102762.446542373</v>
      </c>
      <c r="H135" s="94">
        <v>66</v>
      </c>
      <c r="I135" s="94">
        <v>67</v>
      </c>
      <c r="J135" s="94">
        <v>67</v>
      </c>
      <c r="K135" s="194">
        <v>6914583.4632391203</v>
      </c>
      <c r="L135" s="194">
        <v>6810909.7096401798</v>
      </c>
      <c r="M135" s="194">
        <v>6885083.9183389703</v>
      </c>
      <c r="O135" s="147">
        <v>80741.036116000003</v>
      </c>
      <c r="P135" s="147">
        <v>89261.000323999993</v>
      </c>
      <c r="Q135" s="112">
        <v>97902.598668999999</v>
      </c>
      <c r="R135" s="112">
        <v>81</v>
      </c>
      <c r="S135" s="112">
        <v>90</v>
      </c>
      <c r="T135" s="112">
        <v>86</v>
      </c>
      <c r="U135" s="112">
        <v>6540023.9299999997</v>
      </c>
      <c r="V135" s="112">
        <v>8033490.0300000003</v>
      </c>
      <c r="W135" s="112">
        <v>8419623.4900000002</v>
      </c>
      <c r="X135" s="169">
        <f t="shared" si="51"/>
        <v>0</v>
      </c>
      <c r="Y135" s="169">
        <f t="shared" si="52"/>
        <v>24025.379993683993</v>
      </c>
      <c r="Z135" s="169">
        <f t="shared" si="53"/>
        <v>12394.368476600008</v>
      </c>
      <c r="AA135" s="169">
        <f t="shared" si="54"/>
        <v>4859.8478733730008</v>
      </c>
      <c r="AB135" s="169">
        <f t="shared" si="55"/>
        <v>-15</v>
      </c>
      <c r="AC135" s="169">
        <f t="shared" si="56"/>
        <v>-23</v>
      </c>
      <c r="AD135" s="169">
        <f t="shared" si="57"/>
        <v>-19</v>
      </c>
      <c r="AE135" s="148">
        <f t="shared" si="58"/>
        <v>374559.53323912062</v>
      </c>
      <c r="AF135" s="169">
        <f t="shared" si="59"/>
        <v>-1222580.3203598205</v>
      </c>
      <c r="AG135" s="169">
        <f t="shared" si="60"/>
        <v>-1534539.5716610299</v>
      </c>
    </row>
    <row r="136" spans="1:33" ht="126" hidden="1" x14ac:dyDescent="0.3">
      <c r="A136" s="350"/>
      <c r="B136" s="351"/>
      <c r="C136" s="73" t="s">
        <v>141</v>
      </c>
      <c r="D136" s="93"/>
      <c r="E136" s="74">
        <v>103559.013365707</v>
      </c>
      <c r="F136" s="74">
        <v>100483.8200007</v>
      </c>
      <c r="G136" s="74">
        <v>101578.138990868</v>
      </c>
      <c r="H136" s="94">
        <v>68</v>
      </c>
      <c r="I136" s="94">
        <v>68</v>
      </c>
      <c r="J136" s="94">
        <v>68</v>
      </c>
      <c r="K136" s="194">
        <v>7042012.9088680502</v>
      </c>
      <c r="L136" s="194">
        <v>6832899.7600475699</v>
      </c>
      <c r="M136" s="194">
        <v>6907313.4513790496</v>
      </c>
      <c r="O136" s="147">
        <v>79738.807604000001</v>
      </c>
      <c r="P136" s="147">
        <v>88153.014548000006</v>
      </c>
      <c r="Q136" s="112">
        <v>96687.345799000002</v>
      </c>
      <c r="R136" s="112">
        <v>65</v>
      </c>
      <c r="S136" s="112">
        <v>67</v>
      </c>
      <c r="T136" s="112">
        <v>63</v>
      </c>
      <c r="U136" s="112">
        <v>5183022.49</v>
      </c>
      <c r="V136" s="112">
        <v>5906251.9699999997</v>
      </c>
      <c r="W136" s="112">
        <v>6091302.79</v>
      </c>
      <c r="X136" s="169">
        <f t="shared" si="51"/>
        <v>0</v>
      </c>
      <c r="Y136" s="169">
        <f t="shared" si="52"/>
        <v>23820.205761706995</v>
      </c>
      <c r="Z136" s="169">
        <f t="shared" si="53"/>
        <v>12330.805452699991</v>
      </c>
      <c r="AA136" s="169">
        <f t="shared" si="54"/>
        <v>4890.7931918679969</v>
      </c>
      <c r="AB136" s="169">
        <f t="shared" si="55"/>
        <v>3</v>
      </c>
      <c r="AC136" s="169">
        <f t="shared" si="56"/>
        <v>1</v>
      </c>
      <c r="AD136" s="169">
        <f t="shared" si="57"/>
        <v>5</v>
      </c>
      <c r="AE136" s="148">
        <f t="shared" si="58"/>
        <v>1858990.41886805</v>
      </c>
      <c r="AF136" s="169">
        <f t="shared" si="59"/>
        <v>926647.79004757013</v>
      </c>
      <c r="AG136" s="169">
        <f t="shared" si="60"/>
        <v>816010.66137904953</v>
      </c>
    </row>
    <row r="137" spans="1:33" ht="157.5" hidden="1" x14ac:dyDescent="0.3">
      <c r="A137" s="350"/>
      <c r="B137" s="351"/>
      <c r="C137" s="73" t="s">
        <v>368</v>
      </c>
      <c r="D137" s="93"/>
      <c r="E137" s="74">
        <v>103559.48647333799</v>
      </c>
      <c r="F137" s="74">
        <v>100484.27907966801</v>
      </c>
      <c r="G137" s="74">
        <v>101578.60306943599</v>
      </c>
      <c r="H137" s="94">
        <v>67</v>
      </c>
      <c r="I137" s="94">
        <v>68</v>
      </c>
      <c r="J137" s="94">
        <v>68</v>
      </c>
      <c r="K137" s="194">
        <v>6938485.5937136598</v>
      </c>
      <c r="L137" s="194">
        <v>6832930.9774174504</v>
      </c>
      <c r="M137" s="194">
        <v>6907345.0087216804</v>
      </c>
      <c r="O137" s="147">
        <v>79739.676968</v>
      </c>
      <c r="P137" s="147">
        <v>88153.975649999993</v>
      </c>
      <c r="Q137" s="112">
        <v>96688.399946999998</v>
      </c>
      <c r="R137" s="112">
        <v>28</v>
      </c>
      <c r="S137" s="112">
        <v>14</v>
      </c>
      <c r="T137" s="112">
        <v>0</v>
      </c>
      <c r="U137" s="112">
        <v>2232710.96</v>
      </c>
      <c r="V137" s="112">
        <v>1234155.6599999999</v>
      </c>
      <c r="W137" s="112">
        <v>0</v>
      </c>
      <c r="X137" s="169">
        <f t="shared" si="51"/>
        <v>0</v>
      </c>
      <c r="Y137" s="169">
        <f t="shared" si="52"/>
        <v>23819.809505337995</v>
      </c>
      <c r="Z137" s="169">
        <f t="shared" si="53"/>
        <v>12330.303429668013</v>
      </c>
      <c r="AA137" s="169">
        <f t="shared" si="54"/>
        <v>4890.2031224359962</v>
      </c>
      <c r="AB137" s="169">
        <f t="shared" si="55"/>
        <v>39</v>
      </c>
      <c r="AC137" s="169">
        <f t="shared" si="56"/>
        <v>54</v>
      </c>
      <c r="AD137" s="169">
        <f t="shared" si="57"/>
        <v>68</v>
      </c>
      <c r="AE137" s="148">
        <f t="shared" si="58"/>
        <v>4705774.6337136598</v>
      </c>
      <c r="AF137" s="169">
        <f t="shared" si="59"/>
        <v>5598775.3174174502</v>
      </c>
      <c r="AG137" s="169">
        <f t="shared" si="60"/>
        <v>6907345.0087216804</v>
      </c>
    </row>
    <row r="138" spans="1:33" ht="157.5" hidden="1" x14ac:dyDescent="0.3">
      <c r="A138" s="350"/>
      <c r="B138" s="351"/>
      <c r="C138" s="73" t="s">
        <v>369</v>
      </c>
      <c r="D138" s="93"/>
      <c r="E138" s="74">
        <v>103557.522350536</v>
      </c>
      <c r="F138" s="74">
        <v>100482.373302426</v>
      </c>
      <c r="G138" s="74">
        <v>101576.67653732801</v>
      </c>
      <c r="H138" s="94">
        <v>68</v>
      </c>
      <c r="I138" s="94">
        <v>69</v>
      </c>
      <c r="J138" s="94">
        <v>69</v>
      </c>
      <c r="K138" s="194">
        <v>7041911.51983645</v>
      </c>
      <c r="L138" s="194">
        <v>6933283.7578674201</v>
      </c>
      <c r="M138" s="194">
        <v>7008790.6810756503</v>
      </c>
      <c r="O138" s="147">
        <v>79739.242396000001</v>
      </c>
      <c r="P138" s="147">
        <v>88153.495219999997</v>
      </c>
      <c r="Q138" s="112">
        <v>96687.873005999994</v>
      </c>
      <c r="R138" s="112">
        <v>84</v>
      </c>
      <c r="S138" s="112">
        <v>74</v>
      </c>
      <c r="T138" s="112">
        <v>60</v>
      </c>
      <c r="U138" s="112">
        <v>6698096.3600000003</v>
      </c>
      <c r="V138" s="112">
        <v>6523358.6500000004</v>
      </c>
      <c r="W138" s="112">
        <v>5801272.3799999999</v>
      </c>
      <c r="X138" s="169">
        <f t="shared" si="51"/>
        <v>0</v>
      </c>
      <c r="Y138" s="169">
        <f t="shared" si="52"/>
        <v>23818.279954536003</v>
      </c>
      <c r="Z138" s="169">
        <f t="shared" si="53"/>
        <v>12328.878082426003</v>
      </c>
      <c r="AA138" s="169">
        <f t="shared" si="54"/>
        <v>4888.8035313280125</v>
      </c>
      <c r="AB138" s="169">
        <f t="shared" si="55"/>
        <v>-16</v>
      </c>
      <c r="AC138" s="169">
        <f t="shared" si="56"/>
        <v>-5</v>
      </c>
      <c r="AD138" s="169">
        <f t="shared" si="57"/>
        <v>9</v>
      </c>
      <c r="AE138" s="148">
        <f t="shared" si="58"/>
        <v>343815.15983644966</v>
      </c>
      <c r="AF138" s="169">
        <f t="shared" si="59"/>
        <v>409925.10786741972</v>
      </c>
      <c r="AG138" s="169">
        <f t="shared" si="60"/>
        <v>1207518.3010756504</v>
      </c>
    </row>
    <row r="139" spans="1:33" ht="173.25" hidden="1" x14ac:dyDescent="0.3">
      <c r="A139" s="350"/>
      <c r="B139" s="351"/>
      <c r="C139" s="73" t="s">
        <v>370</v>
      </c>
      <c r="D139" s="93"/>
      <c r="E139" s="74">
        <v>103566.107838037</v>
      </c>
      <c r="F139" s="74">
        <v>100490.703819464</v>
      </c>
      <c r="G139" s="74">
        <v>101585.09777785699</v>
      </c>
      <c r="H139" s="94">
        <v>53</v>
      </c>
      <c r="I139" s="94">
        <v>67</v>
      </c>
      <c r="J139" s="94">
        <v>67</v>
      </c>
      <c r="K139" s="194">
        <v>5489003.7154159704</v>
      </c>
      <c r="L139" s="194">
        <v>6732877.15590409</v>
      </c>
      <c r="M139" s="194">
        <v>6806201.5511164498</v>
      </c>
      <c r="O139" s="147">
        <v>79737.437590000001</v>
      </c>
      <c r="P139" s="147">
        <v>88151.499966999996</v>
      </c>
      <c r="Q139" s="112">
        <v>96685.684588000004</v>
      </c>
      <c r="R139" s="112">
        <v>62</v>
      </c>
      <c r="S139" s="112">
        <v>65</v>
      </c>
      <c r="T139" s="112">
        <v>65</v>
      </c>
      <c r="U139" s="112">
        <v>4943721.13</v>
      </c>
      <c r="V139" s="112">
        <v>5729847.5</v>
      </c>
      <c r="W139" s="112">
        <v>6284569.5</v>
      </c>
      <c r="X139" s="169">
        <f t="shared" si="51"/>
        <v>0</v>
      </c>
      <c r="Y139" s="169">
        <f t="shared" si="52"/>
        <v>23828.670248037</v>
      </c>
      <c r="Z139" s="169">
        <f t="shared" si="53"/>
        <v>12339.203852464008</v>
      </c>
      <c r="AA139" s="169">
        <f t="shared" si="54"/>
        <v>4899.4131898569904</v>
      </c>
      <c r="AB139" s="169">
        <f t="shared" si="55"/>
        <v>-9</v>
      </c>
      <c r="AC139" s="169">
        <f t="shared" si="56"/>
        <v>2</v>
      </c>
      <c r="AD139" s="169">
        <f t="shared" si="57"/>
        <v>2</v>
      </c>
      <c r="AE139" s="148">
        <f t="shared" si="58"/>
        <v>545282.58541597053</v>
      </c>
      <c r="AF139" s="169">
        <f t="shared" si="59"/>
        <v>1003029.65590409</v>
      </c>
      <c r="AG139" s="169">
        <f t="shared" si="60"/>
        <v>521632.05111644976</v>
      </c>
    </row>
    <row r="140" spans="1:33" ht="141.75" hidden="1" x14ac:dyDescent="0.3">
      <c r="A140" s="350"/>
      <c r="B140" s="351"/>
      <c r="C140" s="73" t="s">
        <v>371</v>
      </c>
      <c r="D140" s="93"/>
      <c r="E140" s="74">
        <v>103558.73864966699</v>
      </c>
      <c r="F140" s="74">
        <v>100483.55344237501</v>
      </c>
      <c r="G140" s="74">
        <v>101577.869529591</v>
      </c>
      <c r="H140" s="94">
        <v>68</v>
      </c>
      <c r="I140" s="94">
        <v>68</v>
      </c>
      <c r="J140" s="94">
        <v>68</v>
      </c>
      <c r="K140" s="194">
        <v>7041994.2281773603</v>
      </c>
      <c r="L140" s="194">
        <v>6832881.6340815099</v>
      </c>
      <c r="M140" s="194">
        <v>6907295.1280121701</v>
      </c>
      <c r="O140" s="147">
        <v>79745.326633000004</v>
      </c>
      <c r="P140" s="147">
        <v>88160.221479</v>
      </c>
      <c r="Q140" s="112">
        <v>96695.250451999993</v>
      </c>
      <c r="R140" s="112">
        <v>69</v>
      </c>
      <c r="S140" s="112">
        <v>64</v>
      </c>
      <c r="T140" s="112">
        <v>51</v>
      </c>
      <c r="U140" s="112">
        <v>5502427.54</v>
      </c>
      <c r="V140" s="112">
        <v>5642254.1699999999</v>
      </c>
      <c r="W140" s="112">
        <v>4931457.7699999996</v>
      </c>
      <c r="X140" s="169">
        <f t="shared" si="51"/>
        <v>0</v>
      </c>
      <c r="Y140" s="169">
        <f t="shared" si="52"/>
        <v>23813.412016666989</v>
      </c>
      <c r="Z140" s="169">
        <f t="shared" si="53"/>
        <v>12323.331963375007</v>
      </c>
      <c r="AA140" s="169">
        <f t="shared" si="54"/>
        <v>4882.6190775910072</v>
      </c>
      <c r="AB140" s="169">
        <f t="shared" si="55"/>
        <v>-1</v>
      </c>
      <c r="AC140" s="169">
        <f t="shared" si="56"/>
        <v>4</v>
      </c>
      <c r="AD140" s="169">
        <f t="shared" si="57"/>
        <v>17</v>
      </c>
      <c r="AE140" s="148">
        <f t="shared" si="58"/>
        <v>1539566.6881773602</v>
      </c>
      <c r="AF140" s="169">
        <f t="shared" si="59"/>
        <v>1190627.46408151</v>
      </c>
      <c r="AG140" s="169">
        <f t="shared" si="60"/>
        <v>1975837.3580121705</v>
      </c>
    </row>
    <row r="141" spans="1:33" ht="78.75" hidden="1" x14ac:dyDescent="0.3">
      <c r="A141" s="350"/>
      <c r="B141" s="351"/>
      <c r="C141" s="73" t="s">
        <v>316</v>
      </c>
      <c r="D141" s="93"/>
      <c r="E141" s="74">
        <v>39251.734921397299</v>
      </c>
      <c r="F141" s="74">
        <v>38086.151445152398</v>
      </c>
      <c r="G141" s="74">
        <v>38500.928657927398</v>
      </c>
      <c r="H141" s="94">
        <v>331</v>
      </c>
      <c r="I141" s="94">
        <v>331</v>
      </c>
      <c r="J141" s="94">
        <v>331</v>
      </c>
      <c r="K141" s="194">
        <v>12992324.2589825</v>
      </c>
      <c r="L141" s="194">
        <v>12606516.1283454</v>
      </c>
      <c r="M141" s="194">
        <v>12743807.385774</v>
      </c>
      <c r="O141" s="147">
        <v>79745.326633000004</v>
      </c>
      <c r="P141" s="147">
        <v>88160.221479</v>
      </c>
      <c r="Q141" s="112">
        <v>96695.250451999993</v>
      </c>
      <c r="R141" s="112">
        <v>7</v>
      </c>
      <c r="S141" s="112">
        <v>0</v>
      </c>
      <c r="T141" s="112">
        <v>0</v>
      </c>
      <c r="U141" s="112">
        <v>558217.29</v>
      </c>
      <c r="V141" s="112">
        <v>0</v>
      </c>
      <c r="W141" s="112">
        <v>0</v>
      </c>
      <c r="X141" s="169">
        <f t="shared" si="51"/>
        <v>0</v>
      </c>
      <c r="Y141" s="169">
        <f t="shared" si="52"/>
        <v>-40493.591711602705</v>
      </c>
      <c r="Z141" s="169">
        <f t="shared" si="53"/>
        <v>-50074.070033847602</v>
      </c>
      <c r="AA141" s="169">
        <f t="shared" si="54"/>
        <v>-58194.321794072595</v>
      </c>
      <c r="AB141" s="169">
        <f t="shared" si="55"/>
        <v>324</v>
      </c>
      <c r="AC141" s="169">
        <f t="shared" si="56"/>
        <v>331</v>
      </c>
      <c r="AD141" s="169">
        <f t="shared" si="57"/>
        <v>331</v>
      </c>
      <c r="AE141" s="148">
        <f t="shared" si="58"/>
        <v>12434106.968982499</v>
      </c>
      <c r="AF141" s="169">
        <f t="shared" si="59"/>
        <v>12606516.1283454</v>
      </c>
      <c r="AG141" s="169">
        <f t="shared" si="60"/>
        <v>12743807.385774</v>
      </c>
    </row>
    <row r="142" spans="1:33" ht="173.25" hidden="1" x14ac:dyDescent="0.3">
      <c r="A142" s="350"/>
      <c r="B142" s="351"/>
      <c r="C142" s="73" t="s">
        <v>372</v>
      </c>
      <c r="D142" s="93"/>
      <c r="E142" s="74">
        <v>116232.99865223499</v>
      </c>
      <c r="F142" s="74">
        <v>112781.450241486</v>
      </c>
      <c r="G142" s="74">
        <v>114009.696567483</v>
      </c>
      <c r="H142" s="94">
        <v>32</v>
      </c>
      <c r="I142" s="94">
        <v>57</v>
      </c>
      <c r="J142" s="94">
        <v>57</v>
      </c>
      <c r="K142" s="194">
        <v>3719455.9568715198</v>
      </c>
      <c r="L142" s="194">
        <v>6428542.66376469</v>
      </c>
      <c r="M142" s="194">
        <v>6498552.7043465404</v>
      </c>
      <c r="O142" s="147">
        <v>79738.555271000005</v>
      </c>
      <c r="P142" s="147">
        <v>88152.735589000004</v>
      </c>
      <c r="Q142" s="112">
        <v>96687.039833000003</v>
      </c>
      <c r="R142" s="112">
        <v>68</v>
      </c>
      <c r="S142" s="112">
        <v>68</v>
      </c>
      <c r="T142" s="112">
        <v>63</v>
      </c>
      <c r="U142" s="112">
        <v>5422221.7599999998</v>
      </c>
      <c r="V142" s="112">
        <v>5994386.0199999996</v>
      </c>
      <c r="W142" s="112">
        <v>6091283.5099999998</v>
      </c>
      <c r="X142" s="169">
        <f t="shared" si="51"/>
        <v>0</v>
      </c>
      <c r="Y142" s="169">
        <f t="shared" si="52"/>
        <v>36494.443381234989</v>
      </c>
      <c r="Z142" s="169">
        <f t="shared" si="53"/>
        <v>24628.714652486</v>
      </c>
      <c r="AA142" s="169">
        <f t="shared" si="54"/>
        <v>17322.656734482996</v>
      </c>
      <c r="AB142" s="169">
        <f t="shared" si="55"/>
        <v>-36</v>
      </c>
      <c r="AC142" s="169">
        <f t="shared" si="56"/>
        <v>-11</v>
      </c>
      <c r="AD142" s="169">
        <f t="shared" si="57"/>
        <v>-6</v>
      </c>
      <c r="AE142" s="148">
        <f t="shared" si="58"/>
        <v>-1702765.80312848</v>
      </c>
      <c r="AF142" s="169">
        <f t="shared" si="59"/>
        <v>434156.6437646905</v>
      </c>
      <c r="AG142" s="169">
        <f t="shared" si="60"/>
        <v>407269.19434654061</v>
      </c>
    </row>
    <row r="143" spans="1:33" ht="157.5" hidden="1" x14ac:dyDescent="0.3">
      <c r="A143" s="350"/>
      <c r="B143" s="351"/>
      <c r="C143" s="73" t="s">
        <v>373</v>
      </c>
      <c r="D143" s="93"/>
      <c r="E143" s="74">
        <v>103559.118548422</v>
      </c>
      <c r="F143" s="74">
        <v>100483.922060005</v>
      </c>
      <c r="G143" s="74">
        <v>101578.242161651</v>
      </c>
      <c r="H143" s="94">
        <v>89</v>
      </c>
      <c r="I143" s="94">
        <v>89</v>
      </c>
      <c r="J143" s="94">
        <v>89</v>
      </c>
      <c r="K143" s="194">
        <v>9216761.5508095194</v>
      </c>
      <c r="L143" s="194">
        <v>8943069.0633404609</v>
      </c>
      <c r="M143" s="194">
        <v>9040463.5523869209</v>
      </c>
      <c r="O143" s="147">
        <v>30118.894842000002</v>
      </c>
      <c r="P143" s="147">
        <v>33297.104069000001</v>
      </c>
      <c r="Q143" s="112">
        <v>36520.686578000001</v>
      </c>
      <c r="R143" s="112">
        <v>338</v>
      </c>
      <c r="S143" s="112">
        <v>338</v>
      </c>
      <c r="T143" s="112">
        <v>338</v>
      </c>
      <c r="U143" s="112">
        <v>10180186.43</v>
      </c>
      <c r="V143" s="112">
        <v>11254421.16</v>
      </c>
      <c r="W143" s="112">
        <v>12343992.060000001</v>
      </c>
      <c r="X143" s="169">
        <f t="shared" si="51"/>
        <v>0</v>
      </c>
      <c r="Y143" s="169">
        <f t="shared" si="52"/>
        <v>73440.223706421995</v>
      </c>
      <c r="Z143" s="169">
        <f t="shared" si="53"/>
        <v>67186.817991004995</v>
      </c>
      <c r="AA143" s="169">
        <f t="shared" si="54"/>
        <v>65057.555583650996</v>
      </c>
      <c r="AB143" s="169">
        <f t="shared" si="55"/>
        <v>-249</v>
      </c>
      <c r="AC143" s="169">
        <f t="shared" si="56"/>
        <v>-249</v>
      </c>
      <c r="AD143" s="169">
        <f t="shared" si="57"/>
        <v>-249</v>
      </c>
      <c r="AE143" s="148">
        <f t="shared" si="58"/>
        <v>-963424.87919048034</v>
      </c>
      <c r="AF143" s="169">
        <f t="shared" si="59"/>
        <v>-2311352.0966595393</v>
      </c>
      <c r="AG143" s="169">
        <f t="shared" si="60"/>
        <v>-3303528.5076130796</v>
      </c>
    </row>
    <row r="144" spans="1:33" ht="141.75" hidden="1" x14ac:dyDescent="0.25">
      <c r="A144" s="350"/>
      <c r="B144" s="351"/>
      <c r="C144" s="73" t="s">
        <v>374</v>
      </c>
      <c r="D144" s="100"/>
      <c r="E144" s="74">
        <v>116232.998636955</v>
      </c>
      <c r="F144" s="74">
        <v>112781.450243567</v>
      </c>
      <c r="G144" s="74">
        <v>114009.696569587</v>
      </c>
      <c r="H144" s="94">
        <v>65</v>
      </c>
      <c r="I144" s="94">
        <v>65</v>
      </c>
      <c r="J144" s="94">
        <v>65</v>
      </c>
      <c r="K144" s="194">
        <v>7555144.9114020504</v>
      </c>
      <c r="L144" s="194">
        <v>7330794.2658318402</v>
      </c>
      <c r="M144" s="194">
        <v>7410630.2770231403</v>
      </c>
      <c r="O144" s="147">
        <v>79738.904272999993</v>
      </c>
      <c r="P144" s="147">
        <v>88153.121417999995</v>
      </c>
      <c r="Q144" s="112">
        <v>96687.463015000001</v>
      </c>
      <c r="R144" s="112">
        <v>35</v>
      </c>
      <c r="S144" s="112">
        <v>11</v>
      </c>
      <c r="T144" s="112">
        <v>0</v>
      </c>
      <c r="U144" s="112">
        <v>2790861.65</v>
      </c>
      <c r="V144" s="112">
        <v>969684.34</v>
      </c>
      <c r="W144" s="112">
        <v>0</v>
      </c>
      <c r="X144" s="169">
        <f t="shared" si="51"/>
        <v>0</v>
      </c>
      <c r="Y144" s="169">
        <f t="shared" si="52"/>
        <v>36494.09436395501</v>
      </c>
      <c r="Z144" s="169">
        <f t="shared" si="53"/>
        <v>24628.328825567005</v>
      </c>
      <c r="AA144" s="169">
        <f t="shared" si="54"/>
        <v>17322.233554587001</v>
      </c>
      <c r="AB144" s="169">
        <f t="shared" si="55"/>
        <v>30</v>
      </c>
      <c r="AC144" s="169">
        <f t="shared" si="56"/>
        <v>54</v>
      </c>
      <c r="AD144" s="169">
        <f t="shared" si="57"/>
        <v>65</v>
      </c>
      <c r="AE144" s="148">
        <f t="shared" si="58"/>
        <v>4764283.26140205</v>
      </c>
      <c r="AF144" s="169">
        <f t="shared" si="59"/>
        <v>6361109.9258318404</v>
      </c>
      <c r="AG144" s="169">
        <f t="shared" si="60"/>
        <v>7410630.2770231403</v>
      </c>
    </row>
    <row r="145" spans="1:33" ht="141.75" hidden="1" x14ac:dyDescent="0.25">
      <c r="A145" s="350"/>
      <c r="B145" s="351"/>
      <c r="C145" s="73" t="s">
        <v>444</v>
      </c>
      <c r="D145" s="100"/>
      <c r="E145" s="74">
        <v>116232.99865223499</v>
      </c>
      <c r="F145" s="74">
        <v>112781.450258394</v>
      </c>
      <c r="G145" s="74">
        <v>114009.69658457499</v>
      </c>
      <c r="H145" s="94">
        <v>24</v>
      </c>
      <c r="I145" s="94">
        <v>16</v>
      </c>
      <c r="J145" s="94">
        <v>16</v>
      </c>
      <c r="K145" s="194">
        <v>2789591.9676536401</v>
      </c>
      <c r="L145" s="194">
        <v>1804503.2041342999</v>
      </c>
      <c r="M145" s="194">
        <v>1824155.1453531999</v>
      </c>
      <c r="O145" s="147">
        <v>79738.904272999993</v>
      </c>
      <c r="P145" s="147">
        <v>88153.121417999995</v>
      </c>
      <c r="Q145" s="112">
        <v>96687.463015000001</v>
      </c>
      <c r="R145" s="112">
        <v>123</v>
      </c>
      <c r="S145" s="112">
        <v>114</v>
      </c>
      <c r="T145" s="112">
        <v>95</v>
      </c>
      <c r="U145" s="112">
        <v>9807885.2300000004</v>
      </c>
      <c r="V145" s="112">
        <v>10049455.84</v>
      </c>
      <c r="W145" s="112">
        <v>9185308.9900000002</v>
      </c>
      <c r="X145" s="169">
        <f t="shared" si="51"/>
        <v>0</v>
      </c>
      <c r="Y145" s="169">
        <f t="shared" si="52"/>
        <v>36494.094379235001</v>
      </c>
      <c r="Z145" s="169">
        <f t="shared" si="53"/>
        <v>24628.32884039401</v>
      </c>
      <c r="AA145" s="169">
        <f t="shared" si="54"/>
        <v>17322.233569574993</v>
      </c>
      <c r="AB145" s="169">
        <f t="shared" si="55"/>
        <v>-99</v>
      </c>
      <c r="AC145" s="169">
        <f t="shared" si="56"/>
        <v>-98</v>
      </c>
      <c r="AD145" s="169">
        <f t="shared" si="57"/>
        <v>-79</v>
      </c>
      <c r="AE145" s="148">
        <f t="shared" si="58"/>
        <v>-7018293.2623463608</v>
      </c>
      <c r="AF145" s="169">
        <f t="shared" si="59"/>
        <v>-8244952.6358656995</v>
      </c>
      <c r="AG145" s="169">
        <f t="shared" si="60"/>
        <v>-7361153.8446468003</v>
      </c>
    </row>
    <row r="146" spans="1:33" ht="18.75" hidden="1" x14ac:dyDescent="0.3">
      <c r="A146" s="108" t="s">
        <v>416</v>
      </c>
      <c r="B146" s="201"/>
      <c r="C146" s="73"/>
      <c r="D146" s="96">
        <v>980100</v>
      </c>
      <c r="E146" s="97"/>
      <c r="F146" s="97"/>
      <c r="G146" s="97"/>
      <c r="H146" s="98"/>
      <c r="I146" s="98"/>
      <c r="J146" s="98"/>
      <c r="K146" s="99">
        <v>98897300</v>
      </c>
      <c r="L146" s="99">
        <v>98542200</v>
      </c>
      <c r="M146" s="99">
        <v>99604700</v>
      </c>
      <c r="N146" s="172" t="e">
        <f>K146-'[5]Объем БА (5)'!$K$160</f>
        <v>#REF!</v>
      </c>
      <c r="U146" s="112">
        <v>80081700</v>
      </c>
      <c r="V146" s="112">
        <v>83922200</v>
      </c>
      <c r="W146" s="112">
        <v>83922200</v>
      </c>
      <c r="X146" s="169" t="e">
        <f t="shared" si="51"/>
        <v>#REF!</v>
      </c>
      <c r="Y146" s="169">
        <f t="shared" si="52"/>
        <v>0</v>
      </c>
      <c r="Z146" s="169">
        <f t="shared" si="53"/>
        <v>0</v>
      </c>
      <c r="AA146" s="169">
        <f t="shared" si="54"/>
        <v>0</v>
      </c>
      <c r="AB146" s="169">
        <f t="shared" si="55"/>
        <v>0</v>
      </c>
      <c r="AC146" s="169">
        <f t="shared" si="56"/>
        <v>0</v>
      </c>
      <c r="AD146" s="169">
        <f t="shared" si="57"/>
        <v>0</v>
      </c>
      <c r="AE146" s="148">
        <f t="shared" si="58"/>
        <v>18815600</v>
      </c>
      <c r="AF146" s="169">
        <f t="shared" si="59"/>
        <v>14620000</v>
      </c>
      <c r="AG146" s="169">
        <f t="shared" si="60"/>
        <v>15682500</v>
      </c>
    </row>
    <row r="147" spans="1:33" ht="126" customHeight="1" x14ac:dyDescent="0.25">
      <c r="A147" s="352">
        <v>14</v>
      </c>
      <c r="B147" s="352" t="s">
        <v>286</v>
      </c>
      <c r="C147" s="73" t="s">
        <v>375</v>
      </c>
      <c r="D147" s="96"/>
      <c r="E147" s="74">
        <v>119243.0074643</v>
      </c>
      <c r="F147" s="74">
        <v>132439.116901314</v>
      </c>
      <c r="G147" s="74">
        <v>143475.262653699</v>
      </c>
      <c r="H147" s="94">
        <v>25</v>
      </c>
      <c r="I147" s="94">
        <v>21</v>
      </c>
      <c r="J147" s="94">
        <v>21</v>
      </c>
      <c r="K147" s="194">
        <v>2981075.1866075099</v>
      </c>
      <c r="L147" s="194">
        <v>2781221.4549275902</v>
      </c>
      <c r="M147" s="194">
        <v>3012980.5157276699</v>
      </c>
      <c r="O147" s="147">
        <v>88152.334214999995</v>
      </c>
      <c r="P147" s="147">
        <v>82311.883059</v>
      </c>
      <c r="Q147" s="112">
        <v>82084.853413999997</v>
      </c>
      <c r="R147" s="112">
        <v>49</v>
      </c>
      <c r="S147" s="112">
        <v>61</v>
      </c>
      <c r="T147" s="112">
        <v>57</v>
      </c>
      <c r="U147" s="112">
        <v>4319464.38</v>
      </c>
      <c r="V147" s="112">
        <v>5021024.87</v>
      </c>
      <c r="W147" s="112">
        <v>4678836.6399999997</v>
      </c>
      <c r="X147" s="169">
        <f t="shared" si="51"/>
        <v>0</v>
      </c>
      <c r="Y147" s="169">
        <f t="shared" si="52"/>
        <v>31090.673249300002</v>
      </c>
      <c r="Z147" s="169">
        <f t="shared" si="53"/>
        <v>50127.233842314003</v>
      </c>
      <c r="AA147" s="169">
        <f t="shared" si="54"/>
        <v>61390.409239699002</v>
      </c>
      <c r="AB147" s="169">
        <f t="shared" si="55"/>
        <v>-24</v>
      </c>
      <c r="AC147" s="169">
        <f t="shared" si="56"/>
        <v>-40</v>
      </c>
      <c r="AD147" s="169">
        <f t="shared" si="57"/>
        <v>-36</v>
      </c>
      <c r="AE147" s="148">
        <f t="shared" si="58"/>
        <v>-1338389.19339249</v>
      </c>
      <c r="AF147" s="169">
        <f t="shared" si="59"/>
        <v>-2239803.4150724099</v>
      </c>
      <c r="AG147" s="169">
        <f t="shared" si="60"/>
        <v>-1665856.1242723297</v>
      </c>
    </row>
    <row r="148" spans="1:33" ht="126" x14ac:dyDescent="0.3">
      <c r="A148" s="352"/>
      <c r="B148" s="352"/>
      <c r="C148" s="73" t="s">
        <v>376</v>
      </c>
      <c r="D148" s="101"/>
      <c r="E148" s="74">
        <v>119243.007409718</v>
      </c>
      <c r="F148" s="74">
        <v>132439.116901314</v>
      </c>
      <c r="G148" s="74">
        <v>143475.26244013899</v>
      </c>
      <c r="H148" s="94">
        <v>59</v>
      </c>
      <c r="I148" s="94">
        <v>42</v>
      </c>
      <c r="J148" s="94">
        <v>36</v>
      </c>
      <c r="K148" s="194">
        <v>7035337.4371733395</v>
      </c>
      <c r="L148" s="194">
        <v>5562442.9098551897</v>
      </c>
      <c r="M148" s="194">
        <v>5165109.4478450101</v>
      </c>
      <c r="O148" s="147">
        <v>88152.334214999995</v>
      </c>
      <c r="P148" s="147">
        <v>82311.883059</v>
      </c>
      <c r="Q148" s="112">
        <v>82084.853413999997</v>
      </c>
      <c r="R148" s="112">
        <v>8</v>
      </c>
      <c r="S148" s="112">
        <v>0</v>
      </c>
      <c r="T148" s="112">
        <v>0</v>
      </c>
      <c r="U148" s="112">
        <v>705218.67</v>
      </c>
      <c r="V148" s="112">
        <v>0</v>
      </c>
      <c r="W148" s="112">
        <v>0</v>
      </c>
      <c r="X148" s="169">
        <f t="shared" si="51"/>
        <v>0</v>
      </c>
      <c r="Y148" s="169">
        <f t="shared" si="52"/>
        <v>31090.673194718009</v>
      </c>
      <c r="Z148" s="169">
        <f t="shared" si="53"/>
        <v>50127.233842314003</v>
      </c>
      <c r="AA148" s="169">
        <f t="shared" si="54"/>
        <v>61390.409026138994</v>
      </c>
      <c r="AB148" s="169">
        <f t="shared" si="55"/>
        <v>51</v>
      </c>
      <c r="AC148" s="169">
        <f t="shared" si="56"/>
        <v>42</v>
      </c>
      <c r="AD148" s="169">
        <f t="shared" si="57"/>
        <v>36</v>
      </c>
      <c r="AE148" s="148">
        <f t="shared" si="58"/>
        <v>6330118.7671733396</v>
      </c>
      <c r="AF148" s="169">
        <f t="shared" si="59"/>
        <v>5562442.9098551897</v>
      </c>
      <c r="AG148" s="169">
        <f t="shared" si="60"/>
        <v>5165109.4478450101</v>
      </c>
    </row>
    <row r="149" spans="1:33" ht="141.75" x14ac:dyDescent="0.3">
      <c r="A149" s="352"/>
      <c r="B149" s="352"/>
      <c r="C149" s="73" t="s">
        <v>377</v>
      </c>
      <c r="D149" s="101"/>
      <c r="E149" s="74">
        <v>118571.24184293899</v>
      </c>
      <c r="F149" s="74">
        <v>131693.009787822</v>
      </c>
      <c r="G149" s="74">
        <v>142666.98215881799</v>
      </c>
      <c r="H149" s="94">
        <v>52</v>
      </c>
      <c r="I149" s="94">
        <v>31</v>
      </c>
      <c r="J149" s="94">
        <v>9</v>
      </c>
      <c r="K149" s="194">
        <v>6165704.5758328401</v>
      </c>
      <c r="L149" s="194">
        <v>4082483.3034224701</v>
      </c>
      <c r="M149" s="194">
        <v>1284002.8394293601</v>
      </c>
      <c r="O149" s="147">
        <v>87560.943671999994</v>
      </c>
      <c r="P149" s="147">
        <v>81759.674547999995</v>
      </c>
      <c r="Q149" s="112">
        <v>81534.167984</v>
      </c>
      <c r="R149" s="112">
        <v>30</v>
      </c>
      <c r="S149" s="112">
        <v>41</v>
      </c>
      <c r="T149" s="112">
        <v>52</v>
      </c>
      <c r="U149" s="112">
        <v>2626828.31</v>
      </c>
      <c r="V149" s="112">
        <v>3352146.66</v>
      </c>
      <c r="W149" s="112">
        <v>4239776.74</v>
      </c>
      <c r="X149" s="169">
        <f t="shared" si="51"/>
        <v>0</v>
      </c>
      <c r="Y149" s="169">
        <f t="shared" si="52"/>
        <v>31010.298170939001</v>
      </c>
      <c r="Z149" s="169">
        <f t="shared" si="53"/>
        <v>49933.335239822001</v>
      </c>
      <c r="AA149" s="169">
        <f t="shared" si="54"/>
        <v>61132.814174817991</v>
      </c>
      <c r="AB149" s="169">
        <f t="shared" si="55"/>
        <v>22</v>
      </c>
      <c r="AC149" s="169">
        <f t="shared" si="56"/>
        <v>-10</v>
      </c>
      <c r="AD149" s="169">
        <f t="shared" si="57"/>
        <v>-43</v>
      </c>
      <c r="AE149" s="148">
        <f t="shared" si="58"/>
        <v>3538876.26583284</v>
      </c>
      <c r="AF149" s="169">
        <f t="shared" si="59"/>
        <v>730336.64342246996</v>
      </c>
      <c r="AG149" s="169">
        <f t="shared" si="60"/>
        <v>-2955773.9005706403</v>
      </c>
    </row>
    <row r="150" spans="1:33" ht="141.75" x14ac:dyDescent="0.3">
      <c r="A150" s="352"/>
      <c r="B150" s="352"/>
      <c r="C150" s="73" t="s">
        <v>445</v>
      </c>
      <c r="D150" s="101"/>
      <c r="E150" s="74">
        <v>106970.76765860801</v>
      </c>
      <c r="F150" s="74">
        <v>0</v>
      </c>
      <c r="G150" s="74">
        <v>0</v>
      </c>
      <c r="H150" s="94">
        <v>9</v>
      </c>
      <c r="I150" s="94">
        <v>0</v>
      </c>
      <c r="J150" s="94">
        <v>0</v>
      </c>
      <c r="K150" s="194">
        <v>962736.90892747405</v>
      </c>
      <c r="L150" s="194">
        <v>0</v>
      </c>
      <c r="M150" s="194">
        <v>0</v>
      </c>
      <c r="O150" s="147">
        <v>87560.943671999994</v>
      </c>
      <c r="P150" s="147">
        <v>81759.674547999995</v>
      </c>
      <c r="Q150" s="112">
        <v>81534.167984</v>
      </c>
      <c r="R150" s="112">
        <v>9</v>
      </c>
      <c r="S150" s="112">
        <v>0</v>
      </c>
      <c r="T150" s="112">
        <v>0</v>
      </c>
      <c r="U150" s="112">
        <v>788048.49</v>
      </c>
      <c r="V150" s="112">
        <v>0</v>
      </c>
      <c r="W150" s="112">
        <v>0</v>
      </c>
      <c r="X150" s="169">
        <f t="shared" si="51"/>
        <v>0</v>
      </c>
      <c r="Y150" s="169">
        <f t="shared" si="52"/>
        <v>19409.823986608011</v>
      </c>
      <c r="Z150" s="169">
        <f t="shared" si="53"/>
        <v>-81759.674547999995</v>
      </c>
      <c r="AA150" s="169">
        <f t="shared" si="54"/>
        <v>-81534.167984</v>
      </c>
      <c r="AB150" s="169">
        <f t="shared" si="55"/>
        <v>0</v>
      </c>
      <c r="AC150" s="169">
        <f t="shared" si="56"/>
        <v>0</v>
      </c>
      <c r="AD150" s="169">
        <f t="shared" si="57"/>
        <v>0</v>
      </c>
      <c r="AE150" s="148">
        <f t="shared" si="58"/>
        <v>174688.41892747406</v>
      </c>
      <c r="AF150" s="169">
        <f t="shared" si="59"/>
        <v>0</v>
      </c>
      <c r="AG150" s="169">
        <f t="shared" si="60"/>
        <v>0</v>
      </c>
    </row>
    <row r="151" spans="1:33" ht="141.75" x14ac:dyDescent="0.3">
      <c r="A151" s="352"/>
      <c r="B151" s="352"/>
      <c r="C151" s="73" t="s">
        <v>378</v>
      </c>
      <c r="D151" s="101"/>
      <c r="E151" s="74">
        <v>118604.03994022</v>
      </c>
      <c r="F151" s="74">
        <v>131729.43755753199</v>
      </c>
      <c r="G151" s="74">
        <v>142706.44576159501</v>
      </c>
      <c r="H151" s="94">
        <v>55</v>
      </c>
      <c r="I151" s="94">
        <v>50</v>
      </c>
      <c r="J151" s="94">
        <v>50</v>
      </c>
      <c r="K151" s="194">
        <v>6523222.1967121204</v>
      </c>
      <c r="L151" s="194">
        <v>6586471.8778766003</v>
      </c>
      <c r="M151" s="194">
        <v>7135322.28807976</v>
      </c>
      <c r="O151" s="147">
        <v>87589.817668999996</v>
      </c>
      <c r="P151" s="147">
        <v>81786.635525000005</v>
      </c>
      <c r="Q151" s="112">
        <v>81561.054598999996</v>
      </c>
      <c r="R151" s="112">
        <v>59</v>
      </c>
      <c r="S151" s="112">
        <v>61</v>
      </c>
      <c r="T151" s="112">
        <v>63</v>
      </c>
      <c r="U151" s="112">
        <v>5167799.24</v>
      </c>
      <c r="V151" s="112">
        <v>4988984.7699999996</v>
      </c>
      <c r="W151" s="112">
        <v>5138346.4400000004</v>
      </c>
      <c r="X151" s="169">
        <f t="shared" si="51"/>
        <v>0</v>
      </c>
      <c r="Y151" s="169">
        <f t="shared" si="52"/>
        <v>31014.222271220002</v>
      </c>
      <c r="Z151" s="169">
        <f t="shared" si="53"/>
        <v>49942.802032531981</v>
      </c>
      <c r="AA151" s="169">
        <f t="shared" si="54"/>
        <v>61145.391162595013</v>
      </c>
      <c r="AB151" s="169">
        <f t="shared" si="55"/>
        <v>-4</v>
      </c>
      <c r="AC151" s="169">
        <f t="shared" si="56"/>
        <v>-11</v>
      </c>
      <c r="AD151" s="169">
        <f t="shared" si="57"/>
        <v>-13</v>
      </c>
      <c r="AE151" s="148">
        <f t="shared" si="58"/>
        <v>1355422.9567121202</v>
      </c>
      <c r="AF151" s="169">
        <f t="shared" si="59"/>
        <v>1597487.1078766007</v>
      </c>
      <c r="AG151" s="169">
        <f t="shared" si="60"/>
        <v>1996975.8480797596</v>
      </c>
    </row>
    <row r="152" spans="1:33" ht="141.75" x14ac:dyDescent="0.3">
      <c r="A152" s="352"/>
      <c r="B152" s="352"/>
      <c r="C152" s="73" t="s">
        <v>173</v>
      </c>
      <c r="D152" s="101"/>
      <c r="E152" s="74">
        <v>118595.347201564</v>
      </c>
      <c r="F152" s="74">
        <v>131719.78285618001</v>
      </c>
      <c r="G152" s="74">
        <v>142695.98653440599</v>
      </c>
      <c r="H152" s="94">
        <v>81</v>
      </c>
      <c r="I152" s="94">
        <v>72</v>
      </c>
      <c r="J152" s="94">
        <v>72</v>
      </c>
      <c r="K152" s="194">
        <v>9606223.1233266499</v>
      </c>
      <c r="L152" s="194">
        <v>9483824.3656449206</v>
      </c>
      <c r="M152" s="194">
        <v>10274111.0304772</v>
      </c>
      <c r="O152" s="147">
        <v>87582.164978999994</v>
      </c>
      <c r="P152" s="147">
        <v>81779.489856999993</v>
      </c>
      <c r="Q152" s="112">
        <v>81553.928639999998</v>
      </c>
      <c r="R152" s="112">
        <v>70</v>
      </c>
      <c r="S152" s="112">
        <v>81</v>
      </c>
      <c r="T152" s="112">
        <v>82</v>
      </c>
      <c r="U152" s="112">
        <v>6130751.5499999998</v>
      </c>
      <c r="V152" s="112">
        <v>6624138.6799999997</v>
      </c>
      <c r="W152" s="112">
        <v>6687422.1500000004</v>
      </c>
      <c r="X152" s="169">
        <f t="shared" si="51"/>
        <v>0</v>
      </c>
      <c r="Y152" s="169">
        <f t="shared" si="52"/>
        <v>31013.182222564006</v>
      </c>
      <c r="Z152" s="169">
        <f t="shared" si="53"/>
        <v>49940.292999180019</v>
      </c>
      <c r="AA152" s="169">
        <f t="shared" si="54"/>
        <v>61142.057894405996</v>
      </c>
      <c r="AB152" s="169">
        <f t="shared" si="55"/>
        <v>11</v>
      </c>
      <c r="AC152" s="169">
        <f t="shared" si="56"/>
        <v>-9</v>
      </c>
      <c r="AD152" s="169">
        <f t="shared" si="57"/>
        <v>-10</v>
      </c>
      <c r="AE152" s="148">
        <f t="shared" si="58"/>
        <v>3475471.5733266501</v>
      </c>
      <c r="AF152" s="169">
        <f t="shared" si="59"/>
        <v>2859685.6856449209</v>
      </c>
      <c r="AG152" s="169">
        <f t="shared" si="60"/>
        <v>3586688.8804771993</v>
      </c>
    </row>
    <row r="153" spans="1:33" ht="141.75" x14ac:dyDescent="0.3">
      <c r="A153" s="352"/>
      <c r="B153" s="352"/>
      <c r="C153" s="73" t="s">
        <v>379</v>
      </c>
      <c r="D153" s="101"/>
      <c r="E153" s="74">
        <v>118595.34699367901</v>
      </c>
      <c r="F153" s="74">
        <v>131719.78285618001</v>
      </c>
      <c r="G153" s="74">
        <v>142695.98653440599</v>
      </c>
      <c r="H153" s="94">
        <v>17</v>
      </c>
      <c r="I153" s="94">
        <v>6</v>
      </c>
      <c r="J153" s="94">
        <v>6</v>
      </c>
      <c r="K153" s="194">
        <v>2016120.89889255</v>
      </c>
      <c r="L153" s="194">
        <v>790318.69713707699</v>
      </c>
      <c r="M153" s="194">
        <v>856175.91920643602</v>
      </c>
      <c r="O153" s="147">
        <v>87732.413799999995</v>
      </c>
      <c r="P153" s="147">
        <v>81919.784081999998</v>
      </c>
      <c r="Q153" s="112">
        <v>81693.835909999994</v>
      </c>
      <c r="R153" s="112">
        <v>55</v>
      </c>
      <c r="S153" s="112">
        <v>68</v>
      </c>
      <c r="T153" s="112">
        <v>62</v>
      </c>
      <c r="U153" s="112">
        <v>4825282.76</v>
      </c>
      <c r="V153" s="112">
        <v>5570545.3200000003</v>
      </c>
      <c r="W153" s="112">
        <v>5065017.83</v>
      </c>
      <c r="X153" s="169">
        <f t="shared" ref="X153:X173" si="61">D153-N153</f>
        <v>0</v>
      </c>
      <c r="Y153" s="169">
        <f t="shared" ref="Y153:Y173" si="62">E153-O153</f>
        <v>30862.933193679011</v>
      </c>
      <c r="Z153" s="169">
        <f t="shared" ref="Z153:Z173" si="63">F153-P153</f>
        <v>49799.998774180014</v>
      </c>
      <c r="AA153" s="169">
        <f t="shared" ref="AA153:AA173" si="64">G153-Q153</f>
        <v>61002.150624406</v>
      </c>
      <c r="AB153" s="169">
        <f t="shared" ref="AB153:AB173" si="65">H153-R153</f>
        <v>-38</v>
      </c>
      <c r="AC153" s="169">
        <f t="shared" ref="AC153:AC173" si="66">I153-S153</f>
        <v>-62</v>
      </c>
      <c r="AD153" s="169">
        <f t="shared" ref="AD153:AD173" si="67">J153-T153</f>
        <v>-56</v>
      </c>
      <c r="AE153" s="148">
        <f t="shared" ref="AE153:AE173" si="68">K153-U153</f>
        <v>-2809161.86110745</v>
      </c>
      <c r="AF153" s="169">
        <f t="shared" ref="AF153:AF173" si="69">L153-V153</f>
        <v>-4780226.622862923</v>
      </c>
      <c r="AG153" s="169">
        <f t="shared" ref="AG153:AG173" si="70">M153-W153</f>
        <v>-4208841.9107935643</v>
      </c>
    </row>
    <row r="154" spans="1:33" ht="141.75" x14ac:dyDescent="0.3">
      <c r="A154" s="352"/>
      <c r="B154" s="352"/>
      <c r="C154" s="73" t="s">
        <v>175</v>
      </c>
      <c r="D154" s="101"/>
      <c r="E154" s="74">
        <v>118766.016308629</v>
      </c>
      <c r="F154" s="74">
        <v>131909.339115927</v>
      </c>
      <c r="G154" s="74">
        <v>142901.33850889301</v>
      </c>
      <c r="H154" s="94">
        <v>31</v>
      </c>
      <c r="I154" s="94">
        <v>31</v>
      </c>
      <c r="J154" s="94">
        <v>31</v>
      </c>
      <c r="K154" s="194">
        <v>3681746.5055675101</v>
      </c>
      <c r="L154" s="194">
        <v>4089189.5125937499</v>
      </c>
      <c r="M154" s="194">
        <v>4429941.4937756797</v>
      </c>
      <c r="O154" s="147">
        <v>87732.413799999995</v>
      </c>
      <c r="P154" s="147">
        <v>81919.784081999998</v>
      </c>
      <c r="Q154" s="112">
        <v>81693.835909999994</v>
      </c>
      <c r="R154" s="112">
        <v>23</v>
      </c>
      <c r="S154" s="112">
        <v>33</v>
      </c>
      <c r="T154" s="112">
        <v>33</v>
      </c>
      <c r="U154" s="112">
        <v>2017845.52</v>
      </c>
      <c r="V154" s="112">
        <v>2703352.87</v>
      </c>
      <c r="W154" s="112">
        <v>2695896.59</v>
      </c>
      <c r="X154" s="169">
        <f t="shared" si="61"/>
        <v>0</v>
      </c>
      <c r="Y154" s="169">
        <f t="shared" si="62"/>
        <v>31033.602508629003</v>
      </c>
      <c r="Z154" s="169">
        <f t="shared" si="63"/>
        <v>49989.555033926998</v>
      </c>
      <c r="AA154" s="169">
        <f t="shared" si="64"/>
        <v>61207.502598893014</v>
      </c>
      <c r="AB154" s="169">
        <f t="shared" si="65"/>
        <v>8</v>
      </c>
      <c r="AC154" s="169">
        <f t="shared" si="66"/>
        <v>-2</v>
      </c>
      <c r="AD154" s="169">
        <f t="shared" si="67"/>
        <v>-2</v>
      </c>
      <c r="AE154" s="148">
        <f t="shared" si="68"/>
        <v>1663900.9855675101</v>
      </c>
      <c r="AF154" s="169">
        <f t="shared" si="69"/>
        <v>1385836.6425937498</v>
      </c>
      <c r="AG154" s="169">
        <f t="shared" si="70"/>
        <v>1734044.9037756799</v>
      </c>
    </row>
    <row r="155" spans="1:33" ht="141.75" x14ac:dyDescent="0.3">
      <c r="A155" s="352"/>
      <c r="B155" s="352"/>
      <c r="C155" s="73" t="s">
        <v>380</v>
      </c>
      <c r="D155" s="101"/>
      <c r="E155" s="74">
        <v>118766.016160991</v>
      </c>
      <c r="F155" s="74">
        <v>131909.33894232399</v>
      </c>
      <c r="G155" s="74">
        <v>142901.33832082301</v>
      </c>
      <c r="H155" s="94">
        <v>43</v>
      </c>
      <c r="I155" s="94">
        <v>24</v>
      </c>
      <c r="J155" s="94">
        <v>24</v>
      </c>
      <c r="K155" s="194">
        <v>5106938.6949226297</v>
      </c>
      <c r="L155" s="194">
        <v>3165824.1346157701</v>
      </c>
      <c r="M155" s="194">
        <v>3429632.1196997501</v>
      </c>
      <c r="O155" s="147">
        <v>87561.373223000002</v>
      </c>
      <c r="P155" s="147">
        <v>81760.075639000002</v>
      </c>
      <c r="Q155" s="112">
        <v>81534.567968999996</v>
      </c>
      <c r="R155" s="112">
        <v>49</v>
      </c>
      <c r="S155" s="112">
        <v>52</v>
      </c>
      <c r="T155" s="112">
        <v>51</v>
      </c>
      <c r="U155" s="112">
        <v>4290507.29</v>
      </c>
      <c r="V155" s="112">
        <v>4251523.93</v>
      </c>
      <c r="W155" s="112">
        <v>4158262.97</v>
      </c>
      <c r="X155" s="169">
        <f t="shared" si="61"/>
        <v>0</v>
      </c>
      <c r="Y155" s="169">
        <f t="shared" si="62"/>
        <v>31204.642937990997</v>
      </c>
      <c r="Z155" s="169">
        <f t="shared" si="63"/>
        <v>50149.263303323984</v>
      </c>
      <c r="AA155" s="169">
        <f t="shared" si="64"/>
        <v>61366.770351823012</v>
      </c>
      <c r="AB155" s="169">
        <f t="shared" si="65"/>
        <v>-6</v>
      </c>
      <c r="AC155" s="169">
        <f t="shared" si="66"/>
        <v>-28</v>
      </c>
      <c r="AD155" s="169">
        <f t="shared" si="67"/>
        <v>-27</v>
      </c>
      <c r="AE155" s="148">
        <f t="shared" si="68"/>
        <v>816431.40492262971</v>
      </c>
      <c r="AF155" s="169">
        <f t="shared" si="69"/>
        <v>-1085699.7953842296</v>
      </c>
      <c r="AG155" s="169">
        <f t="shared" si="70"/>
        <v>-728630.85030025011</v>
      </c>
    </row>
    <row r="156" spans="1:33" ht="141.75" x14ac:dyDescent="0.3">
      <c r="A156" s="352"/>
      <c r="B156" s="352"/>
      <c r="C156" s="73" t="s">
        <v>381</v>
      </c>
      <c r="D156" s="101"/>
      <c r="E156" s="74">
        <v>118571.729659209</v>
      </c>
      <c r="F156" s="74">
        <v>131693.551608918</v>
      </c>
      <c r="G156" s="74">
        <v>142667.56943847</v>
      </c>
      <c r="H156" s="94">
        <v>53</v>
      </c>
      <c r="I156" s="94">
        <v>47</v>
      </c>
      <c r="J156" s="94">
        <v>47</v>
      </c>
      <c r="K156" s="194">
        <v>6284301.6719380496</v>
      </c>
      <c r="L156" s="194">
        <v>6189596.9256191198</v>
      </c>
      <c r="M156" s="194">
        <v>6705375.7636080999</v>
      </c>
      <c r="O156" s="147">
        <v>88419.666521000006</v>
      </c>
      <c r="P156" s="147">
        <v>82561.503511000003</v>
      </c>
      <c r="Q156" s="112">
        <v>82333.785371999998</v>
      </c>
      <c r="R156" s="112">
        <v>66</v>
      </c>
      <c r="S156" s="112">
        <v>68</v>
      </c>
      <c r="T156" s="112">
        <v>71</v>
      </c>
      <c r="U156" s="112">
        <v>5835697.9900000002</v>
      </c>
      <c r="V156" s="112">
        <v>5614182.2400000002</v>
      </c>
      <c r="W156" s="112">
        <v>5845698.7599999998</v>
      </c>
      <c r="X156" s="169">
        <f t="shared" si="61"/>
        <v>0</v>
      </c>
      <c r="Y156" s="169">
        <f t="shared" si="62"/>
        <v>30152.063138208992</v>
      </c>
      <c r="Z156" s="169">
        <f t="shared" si="63"/>
        <v>49132.048097917999</v>
      </c>
      <c r="AA156" s="169">
        <f t="shared" si="64"/>
        <v>60333.784066470005</v>
      </c>
      <c r="AB156" s="169">
        <f t="shared" si="65"/>
        <v>-13</v>
      </c>
      <c r="AC156" s="169">
        <f t="shared" si="66"/>
        <v>-21</v>
      </c>
      <c r="AD156" s="169">
        <f t="shared" si="67"/>
        <v>-24</v>
      </c>
      <c r="AE156" s="148">
        <f t="shared" si="68"/>
        <v>448603.68193804938</v>
      </c>
      <c r="AF156" s="169">
        <f t="shared" si="69"/>
        <v>575414.68561911955</v>
      </c>
      <c r="AG156" s="169">
        <f t="shared" si="70"/>
        <v>859677.00360810012</v>
      </c>
    </row>
    <row r="157" spans="1:33" ht="141.75" x14ac:dyDescent="0.3">
      <c r="A157" s="352"/>
      <c r="B157" s="352"/>
      <c r="C157" s="73" t="s">
        <v>181</v>
      </c>
      <c r="D157" s="101"/>
      <c r="E157" s="74">
        <v>119546.672514116</v>
      </c>
      <c r="F157" s="74">
        <v>132776.38721997899</v>
      </c>
      <c r="G157" s="74">
        <v>143840.63769309799</v>
      </c>
      <c r="H157" s="94">
        <v>49</v>
      </c>
      <c r="I157" s="94">
        <v>47</v>
      </c>
      <c r="J157" s="94">
        <v>47</v>
      </c>
      <c r="K157" s="194">
        <v>5857786.9531916799</v>
      </c>
      <c r="L157" s="194">
        <v>6240490.1993390303</v>
      </c>
      <c r="M157" s="194">
        <v>6760509.9715756103</v>
      </c>
      <c r="O157" s="147">
        <v>32486.390286999998</v>
      </c>
      <c r="P157" s="147">
        <v>30334.034624</v>
      </c>
      <c r="Q157" s="112">
        <v>30250.368392</v>
      </c>
      <c r="R157" s="112">
        <v>229</v>
      </c>
      <c r="S157" s="112">
        <v>229</v>
      </c>
      <c r="T157" s="112">
        <v>229</v>
      </c>
      <c r="U157" s="112">
        <v>7439383.3799999999</v>
      </c>
      <c r="V157" s="112">
        <v>6946493.9199999999</v>
      </c>
      <c r="W157" s="112">
        <v>6927334.3399999999</v>
      </c>
      <c r="X157" s="169">
        <f t="shared" si="61"/>
        <v>0</v>
      </c>
      <c r="Y157" s="169">
        <f t="shared" si="62"/>
        <v>87060.282227115997</v>
      </c>
      <c r="Z157" s="169">
        <f t="shared" si="63"/>
        <v>102442.352595979</v>
      </c>
      <c r="AA157" s="169">
        <f t="shared" si="64"/>
        <v>113590.26930109799</v>
      </c>
      <c r="AB157" s="169">
        <f t="shared" si="65"/>
        <v>-180</v>
      </c>
      <c r="AC157" s="169">
        <f t="shared" si="66"/>
        <v>-182</v>
      </c>
      <c r="AD157" s="169">
        <f t="shared" si="67"/>
        <v>-182</v>
      </c>
      <c r="AE157" s="148">
        <f t="shared" si="68"/>
        <v>-1581596.42680832</v>
      </c>
      <c r="AF157" s="169">
        <f t="shared" si="69"/>
        <v>-706003.72066096961</v>
      </c>
      <c r="AG157" s="169">
        <f t="shared" si="70"/>
        <v>-166824.36842438951</v>
      </c>
    </row>
    <row r="158" spans="1:33" ht="78.75" x14ac:dyDescent="0.3">
      <c r="A158" s="352"/>
      <c r="B158" s="352"/>
      <c r="C158" s="73" t="s">
        <v>316</v>
      </c>
      <c r="D158" s="101"/>
      <c r="E158" s="74">
        <v>44189.996376484902</v>
      </c>
      <c r="F158" s="74">
        <v>49080.312691550796</v>
      </c>
      <c r="G158" s="74">
        <v>53170.1729768636</v>
      </c>
      <c r="H158" s="94">
        <v>255</v>
      </c>
      <c r="I158" s="94">
        <v>255</v>
      </c>
      <c r="J158" s="94">
        <v>255</v>
      </c>
      <c r="K158" s="194">
        <v>11268449.0760037</v>
      </c>
      <c r="L158" s="194">
        <v>12515479.7363455</v>
      </c>
      <c r="M158" s="194">
        <v>13558394.1091002</v>
      </c>
      <c r="O158" s="147">
        <v>87560.943671999994</v>
      </c>
      <c r="P158" s="147">
        <v>81759.674547999995</v>
      </c>
      <c r="Q158" s="112">
        <v>81534.167984</v>
      </c>
      <c r="R158" s="112">
        <v>53</v>
      </c>
      <c r="S158" s="112">
        <v>65</v>
      </c>
      <c r="T158" s="112">
        <v>60</v>
      </c>
      <c r="U158" s="112">
        <v>4640730.01</v>
      </c>
      <c r="V158" s="112">
        <v>5314378.8499999996</v>
      </c>
      <c r="W158" s="112">
        <v>4892050.08</v>
      </c>
      <c r="X158" s="169">
        <f t="shared" si="61"/>
        <v>0</v>
      </c>
      <c r="Y158" s="169">
        <f t="shared" si="62"/>
        <v>-43370.947295515092</v>
      </c>
      <c r="Z158" s="169">
        <f t="shared" si="63"/>
        <v>-32679.361856449199</v>
      </c>
      <c r="AA158" s="169">
        <f t="shared" si="64"/>
        <v>-28363.9950071364</v>
      </c>
      <c r="AB158" s="169">
        <f t="shared" si="65"/>
        <v>202</v>
      </c>
      <c r="AC158" s="169">
        <f t="shared" si="66"/>
        <v>190</v>
      </c>
      <c r="AD158" s="169">
        <f t="shared" si="67"/>
        <v>195</v>
      </c>
      <c r="AE158" s="148">
        <f t="shared" si="68"/>
        <v>6627719.0660037007</v>
      </c>
      <c r="AF158" s="169">
        <f t="shared" si="69"/>
        <v>7201100.8863455001</v>
      </c>
      <c r="AG158" s="169">
        <f t="shared" si="70"/>
        <v>8666344.0291002002</v>
      </c>
    </row>
    <row r="159" spans="1:33" ht="141.75" x14ac:dyDescent="0.3">
      <c r="A159" s="352"/>
      <c r="B159" s="352"/>
      <c r="C159" s="73" t="s">
        <v>382</v>
      </c>
      <c r="D159" s="101"/>
      <c r="E159" s="74">
        <v>118571.24177412799</v>
      </c>
      <c r="F159" s="74">
        <v>131693.009759206</v>
      </c>
      <c r="G159" s="74">
        <v>142666.98230830999</v>
      </c>
      <c r="H159" s="94">
        <v>45</v>
      </c>
      <c r="I159" s="94">
        <v>56</v>
      </c>
      <c r="J159" s="94">
        <v>48</v>
      </c>
      <c r="K159" s="194">
        <v>5335705.8798357397</v>
      </c>
      <c r="L159" s="194">
        <v>7374808.5465155104</v>
      </c>
      <c r="M159" s="194">
        <v>6848015.1507988796</v>
      </c>
      <c r="O159" s="147">
        <v>87543.963474999997</v>
      </c>
      <c r="P159" s="147">
        <v>81743.819359000001</v>
      </c>
      <c r="Q159" s="112">
        <v>81518.356526000003</v>
      </c>
      <c r="R159" s="112">
        <v>34</v>
      </c>
      <c r="S159" s="112">
        <v>10</v>
      </c>
      <c r="T159" s="112">
        <v>0</v>
      </c>
      <c r="U159" s="112">
        <v>2976494.76</v>
      </c>
      <c r="V159" s="112">
        <v>817438.19</v>
      </c>
      <c r="W159" s="112">
        <v>0</v>
      </c>
      <c r="X159" s="169">
        <f t="shared" si="61"/>
        <v>0</v>
      </c>
      <c r="Y159" s="169">
        <f t="shared" si="62"/>
        <v>31027.278299127996</v>
      </c>
      <c r="Z159" s="169">
        <f t="shared" si="63"/>
        <v>49949.190400206004</v>
      </c>
      <c r="AA159" s="169">
        <f t="shared" si="64"/>
        <v>61148.625782309988</v>
      </c>
      <c r="AB159" s="169">
        <f t="shared" si="65"/>
        <v>11</v>
      </c>
      <c r="AC159" s="169">
        <f t="shared" si="66"/>
        <v>46</v>
      </c>
      <c r="AD159" s="169">
        <f t="shared" si="67"/>
        <v>48</v>
      </c>
      <c r="AE159" s="148">
        <f t="shared" si="68"/>
        <v>2359211.11983574</v>
      </c>
      <c r="AF159" s="169">
        <f t="shared" si="69"/>
        <v>6557370.35651551</v>
      </c>
      <c r="AG159" s="169">
        <f t="shared" si="70"/>
        <v>6848015.1507988796</v>
      </c>
    </row>
    <row r="160" spans="1:33" ht="157.5" x14ac:dyDescent="0.3">
      <c r="A160" s="352"/>
      <c r="B160" s="352"/>
      <c r="C160" s="73" t="s">
        <v>383</v>
      </c>
      <c r="D160" s="101"/>
      <c r="E160" s="74">
        <v>118584.311173378</v>
      </c>
      <c r="F160" s="74">
        <v>131707.525336591</v>
      </c>
      <c r="G160" s="74">
        <v>142682.707596252</v>
      </c>
      <c r="H160" s="94">
        <v>35</v>
      </c>
      <c r="I160" s="94">
        <v>33</v>
      </c>
      <c r="J160" s="94">
        <v>33</v>
      </c>
      <c r="K160" s="194">
        <v>4150450.8910682201</v>
      </c>
      <c r="L160" s="194">
        <v>4346348.3361074897</v>
      </c>
      <c r="M160" s="194">
        <v>4708529.3506763196</v>
      </c>
      <c r="O160" s="147">
        <v>87543.963474999997</v>
      </c>
      <c r="P160" s="147">
        <v>81743.819359000001</v>
      </c>
      <c r="Q160" s="112">
        <v>81518.356526000003</v>
      </c>
      <c r="R160" s="112">
        <v>8</v>
      </c>
      <c r="S160" s="112">
        <v>0</v>
      </c>
      <c r="T160" s="112">
        <v>0</v>
      </c>
      <c r="U160" s="112">
        <v>700351.71</v>
      </c>
      <c r="V160" s="112">
        <v>0</v>
      </c>
      <c r="W160" s="112">
        <v>0</v>
      </c>
      <c r="X160" s="169">
        <f t="shared" si="61"/>
        <v>0</v>
      </c>
      <c r="Y160" s="169">
        <f t="shared" si="62"/>
        <v>31040.347698377998</v>
      </c>
      <c r="Z160" s="169">
        <f t="shared" si="63"/>
        <v>49963.705977591002</v>
      </c>
      <c r="AA160" s="169">
        <f t="shared" si="64"/>
        <v>61164.351070252</v>
      </c>
      <c r="AB160" s="169">
        <f t="shared" si="65"/>
        <v>27</v>
      </c>
      <c r="AC160" s="169">
        <f t="shared" si="66"/>
        <v>33</v>
      </c>
      <c r="AD160" s="169">
        <f t="shared" si="67"/>
        <v>33</v>
      </c>
      <c r="AE160" s="148">
        <f t="shared" si="68"/>
        <v>3450099.1810682202</v>
      </c>
      <c r="AF160" s="169">
        <f t="shared" si="69"/>
        <v>4346348.3361074897</v>
      </c>
      <c r="AG160" s="169">
        <f t="shared" si="70"/>
        <v>4708529.3506763196</v>
      </c>
    </row>
    <row r="161" spans="1:33" ht="18.75" x14ac:dyDescent="0.25">
      <c r="A161" s="108" t="s">
        <v>416</v>
      </c>
      <c r="B161" s="203"/>
      <c r="C161" s="73"/>
      <c r="D161" s="96">
        <v>67900</v>
      </c>
      <c r="E161" s="97"/>
      <c r="F161" s="97"/>
      <c r="G161" s="97"/>
      <c r="H161" s="98"/>
      <c r="I161" s="98"/>
      <c r="J161" s="98"/>
      <c r="K161" s="99">
        <v>77043700</v>
      </c>
      <c r="L161" s="99">
        <v>73276400</v>
      </c>
      <c r="M161" s="99">
        <v>74236000</v>
      </c>
      <c r="N161" s="172" t="e">
        <f>K161-'[5]Объем БА (5)'!$K$177</f>
        <v>#REF!</v>
      </c>
      <c r="U161" s="112">
        <v>59911100</v>
      </c>
      <c r="V161" s="112">
        <v>59413300</v>
      </c>
      <c r="W161" s="112">
        <v>59413300</v>
      </c>
      <c r="X161" s="169" t="e">
        <f t="shared" si="61"/>
        <v>#REF!</v>
      </c>
      <c r="Y161" s="169">
        <f t="shared" si="62"/>
        <v>0</v>
      </c>
      <c r="Z161" s="169">
        <f t="shared" si="63"/>
        <v>0</v>
      </c>
      <c r="AA161" s="169">
        <f t="shared" si="64"/>
        <v>0</v>
      </c>
      <c r="AB161" s="169">
        <f t="shared" si="65"/>
        <v>0</v>
      </c>
      <c r="AC161" s="169">
        <f t="shared" si="66"/>
        <v>0</v>
      </c>
      <c r="AD161" s="169">
        <f t="shared" si="67"/>
        <v>0</v>
      </c>
      <c r="AE161" s="148">
        <f t="shared" si="68"/>
        <v>17132600</v>
      </c>
      <c r="AF161" s="169">
        <f t="shared" si="69"/>
        <v>13863100</v>
      </c>
      <c r="AG161" s="169">
        <f t="shared" si="70"/>
        <v>14822700</v>
      </c>
    </row>
    <row r="162" spans="1:33" ht="141.75" customHeight="1" x14ac:dyDescent="0.3">
      <c r="A162" s="352">
        <v>15</v>
      </c>
      <c r="B162" s="352" t="s">
        <v>283</v>
      </c>
      <c r="C162" s="73" t="s">
        <v>111</v>
      </c>
      <c r="D162" s="101"/>
      <c r="E162" s="74">
        <v>117541.2261195</v>
      </c>
      <c r="F162" s="74">
        <v>122274.164717045</v>
      </c>
      <c r="G162" s="74">
        <v>123226.78685431401</v>
      </c>
      <c r="H162" s="94">
        <v>88</v>
      </c>
      <c r="I162" s="94">
        <v>88</v>
      </c>
      <c r="J162" s="94">
        <v>88</v>
      </c>
      <c r="K162" s="194">
        <v>10343627.898515999</v>
      </c>
      <c r="L162" s="194">
        <v>10760126.495100001</v>
      </c>
      <c r="M162" s="194">
        <v>10843957.243179601</v>
      </c>
      <c r="O162" s="147">
        <v>113044.084154</v>
      </c>
      <c r="P162" s="147">
        <v>99876.400192000001</v>
      </c>
      <c r="Q162" s="112">
        <v>97022.524638999996</v>
      </c>
      <c r="R162" s="112">
        <v>84</v>
      </c>
      <c r="S162" s="112">
        <v>87</v>
      </c>
      <c r="T162" s="112">
        <v>87</v>
      </c>
      <c r="U162" s="112">
        <v>9495703.0700000003</v>
      </c>
      <c r="V162" s="112">
        <v>8689246.8200000003</v>
      </c>
      <c r="W162" s="112">
        <v>8440959.6400000006</v>
      </c>
      <c r="X162" s="169">
        <f t="shared" si="61"/>
        <v>0</v>
      </c>
      <c r="Y162" s="169">
        <f t="shared" si="62"/>
        <v>4497.1419655000063</v>
      </c>
      <c r="Z162" s="169">
        <f t="shared" si="63"/>
        <v>22397.764525045</v>
      </c>
      <c r="AA162" s="169">
        <f t="shared" si="64"/>
        <v>26204.262215314011</v>
      </c>
      <c r="AB162" s="169">
        <f t="shared" si="65"/>
        <v>4</v>
      </c>
      <c r="AC162" s="169">
        <f t="shared" si="66"/>
        <v>1</v>
      </c>
      <c r="AD162" s="169">
        <f t="shared" si="67"/>
        <v>1</v>
      </c>
      <c r="AE162" s="148">
        <f t="shared" si="68"/>
        <v>847924.82851599902</v>
      </c>
      <c r="AF162" s="169">
        <f t="shared" si="69"/>
        <v>2070879.6751000006</v>
      </c>
      <c r="AG162" s="169">
        <f t="shared" si="70"/>
        <v>2402997.6031796001</v>
      </c>
    </row>
    <row r="163" spans="1:33" ht="141.75" x14ac:dyDescent="0.3">
      <c r="A163" s="352"/>
      <c r="B163" s="352"/>
      <c r="C163" s="73" t="s">
        <v>113</v>
      </c>
      <c r="D163" s="101"/>
      <c r="E163" s="74">
        <v>117541.226142279</v>
      </c>
      <c r="F163" s="74">
        <v>122274.16474074101</v>
      </c>
      <c r="G163" s="74">
        <v>123226.78687819401</v>
      </c>
      <c r="H163" s="94">
        <v>54</v>
      </c>
      <c r="I163" s="94">
        <v>54</v>
      </c>
      <c r="J163" s="94">
        <v>54</v>
      </c>
      <c r="K163" s="194">
        <v>6347226.2116830498</v>
      </c>
      <c r="L163" s="194">
        <v>6602804.8959999904</v>
      </c>
      <c r="M163" s="194">
        <v>6654246.4914224604</v>
      </c>
      <c r="O163" s="147">
        <v>113044.084154</v>
      </c>
      <c r="P163" s="147">
        <v>99876.400192000001</v>
      </c>
      <c r="Q163" s="112">
        <v>97022.524638999996</v>
      </c>
      <c r="R163" s="112">
        <v>56</v>
      </c>
      <c r="S163" s="112">
        <v>59</v>
      </c>
      <c r="T163" s="112">
        <v>56</v>
      </c>
      <c r="U163" s="112">
        <v>6330468.71</v>
      </c>
      <c r="V163" s="112">
        <v>5892707.6100000003</v>
      </c>
      <c r="W163" s="112">
        <v>5433261.3799999999</v>
      </c>
      <c r="X163" s="169">
        <f t="shared" si="61"/>
        <v>0</v>
      </c>
      <c r="Y163" s="169">
        <f t="shared" si="62"/>
        <v>4497.1419882790069</v>
      </c>
      <c r="Z163" s="169">
        <f t="shared" si="63"/>
        <v>22397.764548741005</v>
      </c>
      <c r="AA163" s="169">
        <f t="shared" si="64"/>
        <v>26204.262239194009</v>
      </c>
      <c r="AB163" s="169">
        <f t="shared" si="65"/>
        <v>-2</v>
      </c>
      <c r="AC163" s="169">
        <f t="shared" si="66"/>
        <v>-5</v>
      </c>
      <c r="AD163" s="169">
        <f t="shared" si="67"/>
        <v>-2</v>
      </c>
      <c r="AE163" s="148">
        <f t="shared" si="68"/>
        <v>16757.501683049835</v>
      </c>
      <c r="AF163" s="169">
        <f t="shared" si="69"/>
        <v>710097.28599999007</v>
      </c>
      <c r="AG163" s="169">
        <f t="shared" si="70"/>
        <v>1220985.1114224605</v>
      </c>
    </row>
    <row r="164" spans="1:33" ht="141.75" x14ac:dyDescent="0.3">
      <c r="A164" s="352"/>
      <c r="B164" s="352"/>
      <c r="C164" s="73" t="s">
        <v>115</v>
      </c>
      <c r="D164" s="101"/>
      <c r="E164" s="74">
        <v>118741.81641419001</v>
      </c>
      <c r="F164" s="74">
        <v>123523.098186706</v>
      </c>
      <c r="G164" s="74">
        <v>124485.450602435</v>
      </c>
      <c r="H164" s="94">
        <v>27</v>
      </c>
      <c r="I164" s="94">
        <v>30</v>
      </c>
      <c r="J164" s="94">
        <v>30</v>
      </c>
      <c r="K164" s="194">
        <v>3206029.0431831302</v>
      </c>
      <c r="L164" s="194">
        <v>3705692.94560117</v>
      </c>
      <c r="M164" s="194">
        <v>3734563.5180730401</v>
      </c>
      <c r="O164" s="147">
        <v>114421.56614900001</v>
      </c>
      <c r="P164" s="147">
        <v>101093.429319</v>
      </c>
      <c r="Q164" s="112">
        <v>98204.778286999994</v>
      </c>
      <c r="R164" s="112">
        <v>46</v>
      </c>
      <c r="S164" s="112">
        <v>53</v>
      </c>
      <c r="T164" s="112">
        <v>55</v>
      </c>
      <c r="U164" s="112">
        <v>5263392.04</v>
      </c>
      <c r="V164" s="112">
        <v>5357951.7699999996</v>
      </c>
      <c r="W164" s="112">
        <v>5401262.79</v>
      </c>
      <c r="X164" s="169">
        <f t="shared" si="61"/>
        <v>0</v>
      </c>
      <c r="Y164" s="169">
        <f t="shared" si="62"/>
        <v>4320.2502651899995</v>
      </c>
      <c r="Z164" s="169">
        <f t="shared" si="63"/>
        <v>22429.668867706001</v>
      </c>
      <c r="AA164" s="169">
        <f t="shared" si="64"/>
        <v>26280.672315435004</v>
      </c>
      <c r="AB164" s="169">
        <f t="shared" si="65"/>
        <v>-19</v>
      </c>
      <c r="AC164" s="169">
        <f t="shared" si="66"/>
        <v>-23</v>
      </c>
      <c r="AD164" s="169">
        <f t="shared" si="67"/>
        <v>-25</v>
      </c>
      <c r="AE164" s="148">
        <f t="shared" si="68"/>
        <v>-2057362.9968168698</v>
      </c>
      <c r="AF164" s="169">
        <f t="shared" si="69"/>
        <v>-1652258.8243988296</v>
      </c>
      <c r="AG164" s="169">
        <f t="shared" si="70"/>
        <v>-1666699.27192696</v>
      </c>
    </row>
    <row r="165" spans="1:33" ht="220.5" x14ac:dyDescent="0.3">
      <c r="A165" s="352"/>
      <c r="B165" s="352"/>
      <c r="C165" s="73" t="s">
        <v>426</v>
      </c>
      <c r="D165" s="101"/>
      <c r="E165" s="74">
        <v>7.5497899782957196</v>
      </c>
      <c r="F165" s="74">
        <v>7.8537913365536598</v>
      </c>
      <c r="G165" s="74">
        <v>7.9149792048658396</v>
      </c>
      <c r="H165" s="94">
        <v>280</v>
      </c>
      <c r="I165" s="94">
        <v>280</v>
      </c>
      <c r="J165" s="94">
        <v>280</v>
      </c>
      <c r="K165" s="194">
        <v>2113.9411939227998</v>
      </c>
      <c r="L165" s="194">
        <v>2199.0615742350201</v>
      </c>
      <c r="M165" s="194">
        <v>2216.1941773624399</v>
      </c>
      <c r="O165" s="147">
        <v>399.14895300000001</v>
      </c>
      <c r="P165" s="147">
        <v>352.654991</v>
      </c>
      <c r="Q165" s="112">
        <v>342.57820199999998</v>
      </c>
      <c r="R165" s="112">
        <v>6</v>
      </c>
      <c r="S165" s="112">
        <v>6</v>
      </c>
      <c r="T165" s="112">
        <v>6</v>
      </c>
      <c r="U165" s="112">
        <v>2394.89</v>
      </c>
      <c r="V165" s="112">
        <v>2115.9299999999998</v>
      </c>
      <c r="W165" s="112">
        <v>2055.4699999999998</v>
      </c>
      <c r="X165" s="169">
        <f t="shared" si="61"/>
        <v>0</v>
      </c>
      <c r="Y165" s="169">
        <f t="shared" si="62"/>
        <v>-391.59916302170427</v>
      </c>
      <c r="Z165" s="169">
        <f t="shared" si="63"/>
        <v>-344.80119966344631</v>
      </c>
      <c r="AA165" s="169">
        <f t="shared" si="64"/>
        <v>-334.66322279513412</v>
      </c>
      <c r="AB165" s="169">
        <f t="shared" si="65"/>
        <v>274</v>
      </c>
      <c r="AC165" s="169">
        <f t="shared" si="66"/>
        <v>274</v>
      </c>
      <c r="AD165" s="169">
        <f t="shared" si="67"/>
        <v>274</v>
      </c>
      <c r="AE165" s="148">
        <f t="shared" si="68"/>
        <v>-280.94880607720006</v>
      </c>
      <c r="AF165" s="169">
        <f t="shared" si="69"/>
        <v>83.131574235020253</v>
      </c>
      <c r="AG165" s="169">
        <f t="shared" si="70"/>
        <v>160.72417736244006</v>
      </c>
    </row>
    <row r="166" spans="1:33" ht="141.75" x14ac:dyDescent="0.3">
      <c r="A166" s="352"/>
      <c r="B166" s="352"/>
      <c r="C166" s="73" t="s">
        <v>117</v>
      </c>
      <c r="D166" s="101"/>
      <c r="E166" s="74">
        <v>118615.53354329</v>
      </c>
      <c r="F166" s="74">
        <v>123391.730419139</v>
      </c>
      <c r="G166" s="74">
        <v>124353.05936565201</v>
      </c>
      <c r="H166" s="94">
        <v>86</v>
      </c>
      <c r="I166" s="94">
        <v>86</v>
      </c>
      <c r="J166" s="94">
        <v>86</v>
      </c>
      <c r="K166" s="194">
        <v>10200935.884723</v>
      </c>
      <c r="L166" s="194">
        <v>10611688.816045901</v>
      </c>
      <c r="M166" s="194">
        <v>10694363.105446</v>
      </c>
      <c r="O166" s="147">
        <v>114276.67698400001</v>
      </c>
      <c r="P166" s="147">
        <v>100965.41724</v>
      </c>
      <c r="Q166" s="112">
        <v>98080.424033999996</v>
      </c>
      <c r="R166" s="112">
        <v>78</v>
      </c>
      <c r="S166" s="112">
        <v>83</v>
      </c>
      <c r="T166" s="112">
        <v>82</v>
      </c>
      <c r="U166" s="112">
        <v>8913580.8000000007</v>
      </c>
      <c r="V166" s="112">
        <v>8380129.6299999999</v>
      </c>
      <c r="W166" s="112">
        <v>8042594.7699999996</v>
      </c>
      <c r="X166" s="169">
        <f t="shared" si="61"/>
        <v>0</v>
      </c>
      <c r="Y166" s="169">
        <f t="shared" si="62"/>
        <v>4338.8565592899977</v>
      </c>
      <c r="Z166" s="169">
        <f t="shared" si="63"/>
        <v>22426.313179139004</v>
      </c>
      <c r="AA166" s="169">
        <f t="shared" si="64"/>
        <v>26272.635331652011</v>
      </c>
      <c r="AB166" s="169">
        <f t="shared" si="65"/>
        <v>8</v>
      </c>
      <c r="AC166" s="169">
        <f t="shared" si="66"/>
        <v>3</v>
      </c>
      <c r="AD166" s="169">
        <f t="shared" si="67"/>
        <v>4</v>
      </c>
      <c r="AE166" s="148">
        <f t="shared" si="68"/>
        <v>1287355.0847229995</v>
      </c>
      <c r="AF166" s="169">
        <f t="shared" si="69"/>
        <v>2231559.1860459009</v>
      </c>
      <c r="AG166" s="169">
        <f t="shared" si="70"/>
        <v>2651768.3354460001</v>
      </c>
    </row>
    <row r="167" spans="1:33" ht="141.75" x14ac:dyDescent="0.3">
      <c r="A167" s="352"/>
      <c r="B167" s="352"/>
      <c r="C167" s="73" t="s">
        <v>119</v>
      </c>
      <c r="D167" s="101"/>
      <c r="E167" s="74">
        <v>118615.533464626</v>
      </c>
      <c r="F167" s="74">
        <v>123391.730337307</v>
      </c>
      <c r="G167" s="74">
        <v>124353.059283182</v>
      </c>
      <c r="H167" s="94">
        <v>40</v>
      </c>
      <c r="I167" s="94">
        <v>40</v>
      </c>
      <c r="J167" s="94">
        <v>40</v>
      </c>
      <c r="K167" s="194">
        <v>4744621.33858502</v>
      </c>
      <c r="L167" s="194">
        <v>4935669.2134922696</v>
      </c>
      <c r="M167" s="194">
        <v>4974122.3713272698</v>
      </c>
      <c r="O167" s="147">
        <v>114276.67698400001</v>
      </c>
      <c r="P167" s="147">
        <v>100965.41724</v>
      </c>
      <c r="Q167" s="112">
        <v>98080.424033999996</v>
      </c>
      <c r="R167" s="112">
        <v>28</v>
      </c>
      <c r="S167" s="112">
        <v>36</v>
      </c>
      <c r="T167" s="112">
        <v>52</v>
      </c>
      <c r="U167" s="112">
        <v>3199746.96</v>
      </c>
      <c r="V167" s="112">
        <v>3634755.02</v>
      </c>
      <c r="W167" s="112">
        <v>5100182.05</v>
      </c>
      <c r="X167" s="169">
        <f t="shared" si="61"/>
        <v>0</v>
      </c>
      <c r="Y167" s="169">
        <f t="shared" si="62"/>
        <v>4338.8564806259965</v>
      </c>
      <c r="Z167" s="169">
        <f t="shared" si="63"/>
        <v>22426.313097307007</v>
      </c>
      <c r="AA167" s="169">
        <f t="shared" si="64"/>
        <v>26272.635249182</v>
      </c>
      <c r="AB167" s="169">
        <f t="shared" si="65"/>
        <v>12</v>
      </c>
      <c r="AC167" s="169">
        <f t="shared" si="66"/>
        <v>4</v>
      </c>
      <c r="AD167" s="169">
        <f t="shared" si="67"/>
        <v>-12</v>
      </c>
      <c r="AE167" s="148">
        <f t="shared" si="68"/>
        <v>1544874.3785850201</v>
      </c>
      <c r="AF167" s="169">
        <f t="shared" si="69"/>
        <v>1300914.1934922696</v>
      </c>
      <c r="AG167" s="169">
        <f t="shared" si="70"/>
        <v>-126059.67867272999</v>
      </c>
    </row>
    <row r="168" spans="1:33" ht="141.75" x14ac:dyDescent="0.3">
      <c r="A168" s="352"/>
      <c r="B168" s="352"/>
      <c r="C168" s="73" t="s">
        <v>446</v>
      </c>
      <c r="D168" s="101"/>
      <c r="E168" s="74">
        <v>118591.179113233</v>
      </c>
      <c r="F168" s="74">
        <v>0</v>
      </c>
      <c r="G168" s="74">
        <v>0</v>
      </c>
      <c r="H168" s="94">
        <v>5</v>
      </c>
      <c r="I168" s="94">
        <v>0</v>
      </c>
      <c r="J168" s="94">
        <v>0</v>
      </c>
      <c r="K168" s="194">
        <v>592955.895566163</v>
      </c>
      <c r="L168" s="194">
        <v>0</v>
      </c>
      <c r="M168" s="194">
        <v>0</v>
      </c>
      <c r="O168" s="147">
        <v>114248.734073</v>
      </c>
      <c r="P168" s="147">
        <v>100940.729196</v>
      </c>
      <c r="Q168" s="112">
        <v>98056.441428000006</v>
      </c>
      <c r="R168" s="112">
        <v>30</v>
      </c>
      <c r="S168" s="112">
        <v>28</v>
      </c>
      <c r="T168" s="112">
        <v>25</v>
      </c>
      <c r="U168" s="112">
        <v>3427462.02</v>
      </c>
      <c r="V168" s="112">
        <v>2826340.42</v>
      </c>
      <c r="W168" s="112">
        <v>2451411.04</v>
      </c>
      <c r="X168" s="169">
        <f t="shared" si="61"/>
        <v>0</v>
      </c>
      <c r="Y168" s="169">
        <f t="shared" si="62"/>
        <v>4342.4450402329967</v>
      </c>
      <c r="Z168" s="169">
        <f t="shared" si="63"/>
        <v>-100940.729196</v>
      </c>
      <c r="AA168" s="169">
        <f t="shared" si="64"/>
        <v>-98056.441428000006</v>
      </c>
      <c r="AB168" s="169">
        <f t="shared" si="65"/>
        <v>-25</v>
      </c>
      <c r="AC168" s="169">
        <f t="shared" si="66"/>
        <v>-28</v>
      </c>
      <c r="AD168" s="169">
        <f t="shared" si="67"/>
        <v>-25</v>
      </c>
      <c r="AE168" s="148">
        <f t="shared" si="68"/>
        <v>-2834506.1244338369</v>
      </c>
      <c r="AF168" s="169">
        <f t="shared" si="69"/>
        <v>-2826340.42</v>
      </c>
      <c r="AG168" s="169">
        <f t="shared" si="70"/>
        <v>-2451411.04</v>
      </c>
    </row>
    <row r="169" spans="1:33" ht="78.75" x14ac:dyDescent="0.3">
      <c r="A169" s="352"/>
      <c r="B169" s="352"/>
      <c r="C169" s="73" t="s">
        <v>316</v>
      </c>
      <c r="D169" s="101"/>
      <c r="E169" s="74">
        <v>44558.994450054197</v>
      </c>
      <c r="F169" s="74">
        <v>46353.215862088997</v>
      </c>
      <c r="G169" s="74">
        <v>46714.3477468661</v>
      </c>
      <c r="H169" s="94">
        <v>329</v>
      </c>
      <c r="I169" s="94">
        <v>329</v>
      </c>
      <c r="J169" s="94">
        <v>329</v>
      </c>
      <c r="K169" s="194">
        <v>14659909.174067801</v>
      </c>
      <c r="L169" s="194">
        <v>15250208.018627301</v>
      </c>
      <c r="M169" s="194">
        <v>15369020.408718999</v>
      </c>
      <c r="O169" s="147">
        <v>42692.084866999998</v>
      </c>
      <c r="P169" s="147">
        <v>37719.194109999997</v>
      </c>
      <c r="Q169" s="112">
        <v>36641.403102999997</v>
      </c>
      <c r="R169" s="112">
        <v>292</v>
      </c>
      <c r="S169" s="112">
        <v>292</v>
      </c>
      <c r="T169" s="112">
        <v>292</v>
      </c>
      <c r="U169" s="112">
        <v>12466088.789999999</v>
      </c>
      <c r="V169" s="112">
        <v>11014004.68</v>
      </c>
      <c r="W169" s="112">
        <v>10699289.710000001</v>
      </c>
      <c r="X169" s="169">
        <f t="shared" si="61"/>
        <v>0</v>
      </c>
      <c r="Y169" s="169">
        <f t="shared" si="62"/>
        <v>1866.9095830541992</v>
      </c>
      <c r="Z169" s="169">
        <f t="shared" si="63"/>
        <v>8634.0217520890001</v>
      </c>
      <c r="AA169" s="169">
        <f t="shared" si="64"/>
        <v>10072.944643866103</v>
      </c>
      <c r="AB169" s="169">
        <f t="shared" si="65"/>
        <v>37</v>
      </c>
      <c r="AC169" s="169">
        <f t="shared" si="66"/>
        <v>37</v>
      </c>
      <c r="AD169" s="169">
        <f t="shared" si="67"/>
        <v>37</v>
      </c>
      <c r="AE169" s="148">
        <f t="shared" si="68"/>
        <v>2193820.3840678018</v>
      </c>
      <c r="AF169" s="169">
        <f t="shared" si="69"/>
        <v>4236203.3386273012</v>
      </c>
      <c r="AG169" s="169">
        <f t="shared" si="70"/>
        <v>4669730.6987189986</v>
      </c>
    </row>
    <row r="170" spans="1:33" ht="141.75" x14ac:dyDescent="0.3">
      <c r="A170" s="352"/>
      <c r="B170" s="352"/>
      <c r="C170" s="73" t="s">
        <v>121</v>
      </c>
      <c r="D170" s="101"/>
      <c r="E170" s="74">
        <v>118623.65175201801</v>
      </c>
      <c r="F170" s="74">
        <v>123400.175524996</v>
      </c>
      <c r="G170" s="74">
        <v>124361.570266232</v>
      </c>
      <c r="H170" s="94">
        <v>83</v>
      </c>
      <c r="I170" s="94">
        <v>88</v>
      </c>
      <c r="J170" s="94">
        <v>88</v>
      </c>
      <c r="K170" s="194">
        <v>9845763.0954174604</v>
      </c>
      <c r="L170" s="194">
        <v>10859215.4461997</v>
      </c>
      <c r="M170" s="194">
        <v>10943818.183428399</v>
      </c>
      <c r="O170" s="147">
        <v>114285.991287</v>
      </c>
      <c r="P170" s="147">
        <v>100973.646588</v>
      </c>
      <c r="Q170" s="112">
        <v>98088.418235999998</v>
      </c>
      <c r="R170" s="112">
        <v>79</v>
      </c>
      <c r="S170" s="112">
        <v>77</v>
      </c>
      <c r="T170" s="112">
        <v>76</v>
      </c>
      <c r="U170" s="112">
        <v>9028593.3100000005</v>
      </c>
      <c r="V170" s="112">
        <v>7774970.79</v>
      </c>
      <c r="W170" s="112">
        <v>7454719.79</v>
      </c>
      <c r="X170" s="169">
        <f t="shared" si="61"/>
        <v>0</v>
      </c>
      <c r="Y170" s="169">
        <f t="shared" si="62"/>
        <v>4337.6604650180088</v>
      </c>
      <c r="Z170" s="169">
        <f t="shared" si="63"/>
        <v>22426.528936995994</v>
      </c>
      <c r="AA170" s="169">
        <f t="shared" si="64"/>
        <v>26273.152030231999</v>
      </c>
      <c r="AB170" s="169">
        <f t="shared" si="65"/>
        <v>4</v>
      </c>
      <c r="AC170" s="169">
        <f t="shared" si="66"/>
        <v>11</v>
      </c>
      <c r="AD170" s="169">
        <f t="shared" si="67"/>
        <v>12</v>
      </c>
      <c r="AE170" s="148">
        <f t="shared" si="68"/>
        <v>817169.78541745991</v>
      </c>
      <c r="AF170" s="169">
        <f t="shared" si="69"/>
        <v>3084244.6561997002</v>
      </c>
      <c r="AG170" s="169">
        <f t="shared" si="70"/>
        <v>3489098.3934283992</v>
      </c>
    </row>
    <row r="171" spans="1:33" ht="126" x14ac:dyDescent="0.3">
      <c r="A171" s="352"/>
      <c r="B171" s="352"/>
      <c r="C171" s="73" t="s">
        <v>123</v>
      </c>
      <c r="D171" s="101"/>
      <c r="E171" s="74">
        <v>213522.57320797001</v>
      </c>
      <c r="F171" s="74">
        <v>123400.17545881199</v>
      </c>
      <c r="G171" s="74">
        <v>124361.570199532</v>
      </c>
      <c r="H171" s="94">
        <v>30</v>
      </c>
      <c r="I171" s="94">
        <v>29</v>
      </c>
      <c r="J171" s="94">
        <v>29</v>
      </c>
      <c r="K171" s="194">
        <v>6405677.1962391101</v>
      </c>
      <c r="L171" s="194">
        <v>3578605.0883055502</v>
      </c>
      <c r="M171" s="194">
        <v>3606485.5357864299</v>
      </c>
      <c r="O171" s="147">
        <v>114285.991287</v>
      </c>
      <c r="P171" s="147">
        <v>100973.646588</v>
      </c>
      <c r="Q171" s="112">
        <v>98088.418235999998</v>
      </c>
      <c r="R171" s="112">
        <v>8</v>
      </c>
      <c r="S171" s="112">
        <v>23</v>
      </c>
      <c r="T171" s="112">
        <v>31</v>
      </c>
      <c r="U171" s="112">
        <v>914287.93</v>
      </c>
      <c r="V171" s="112">
        <v>2322393.87</v>
      </c>
      <c r="W171" s="112">
        <v>3040740.97</v>
      </c>
      <c r="X171" s="169">
        <f t="shared" si="61"/>
        <v>0</v>
      </c>
      <c r="Y171" s="169">
        <f t="shared" si="62"/>
        <v>99236.581920970013</v>
      </c>
      <c r="Z171" s="169">
        <f t="shared" si="63"/>
        <v>22426.528870811992</v>
      </c>
      <c r="AA171" s="169">
        <f t="shared" si="64"/>
        <v>26273.151963532</v>
      </c>
      <c r="AB171" s="169">
        <f t="shared" si="65"/>
        <v>22</v>
      </c>
      <c r="AC171" s="169">
        <f t="shared" si="66"/>
        <v>6</v>
      </c>
      <c r="AD171" s="169">
        <f t="shared" si="67"/>
        <v>-2</v>
      </c>
      <c r="AE171" s="148">
        <f t="shared" si="68"/>
        <v>5491389.2662391104</v>
      </c>
      <c r="AF171" s="169">
        <f t="shared" si="69"/>
        <v>1256211.21830555</v>
      </c>
      <c r="AG171" s="169">
        <f t="shared" si="70"/>
        <v>565744.56578642968</v>
      </c>
    </row>
    <row r="172" spans="1:33" ht="141.75" x14ac:dyDescent="0.3">
      <c r="A172" s="352"/>
      <c r="B172" s="352"/>
      <c r="C172" s="73" t="s">
        <v>125</v>
      </c>
      <c r="D172" s="101"/>
      <c r="E172" s="74">
        <v>118615.533489682</v>
      </c>
      <c r="F172" s="74">
        <v>123391.730480347</v>
      </c>
      <c r="G172" s="74">
        <v>124353.059427336</v>
      </c>
      <c r="H172" s="94">
        <v>45</v>
      </c>
      <c r="I172" s="94">
        <v>41</v>
      </c>
      <c r="J172" s="94">
        <v>41</v>
      </c>
      <c r="K172" s="194">
        <v>5337699.0070356801</v>
      </c>
      <c r="L172" s="194">
        <v>5059060.94969422</v>
      </c>
      <c r="M172" s="194">
        <v>5098475.4365207804</v>
      </c>
      <c r="O172" s="147">
        <v>114276.67698400001</v>
      </c>
      <c r="P172" s="147">
        <v>100965.41724</v>
      </c>
      <c r="Q172" s="112">
        <v>98080.424033999996</v>
      </c>
      <c r="R172" s="112">
        <v>24</v>
      </c>
      <c r="S172" s="112">
        <v>23</v>
      </c>
      <c r="T172" s="112">
        <v>22</v>
      </c>
      <c r="U172" s="112">
        <v>2742640.25</v>
      </c>
      <c r="V172" s="112">
        <v>2322204.6</v>
      </c>
      <c r="W172" s="112">
        <v>2157769.33</v>
      </c>
      <c r="X172" s="169">
        <f t="shared" si="61"/>
        <v>0</v>
      </c>
      <c r="Y172" s="169">
        <f t="shared" si="62"/>
        <v>4338.8565056819934</v>
      </c>
      <c r="Z172" s="169">
        <f t="shared" si="63"/>
        <v>22426.313240347008</v>
      </c>
      <c r="AA172" s="169">
        <f t="shared" si="64"/>
        <v>26272.635393336008</v>
      </c>
      <c r="AB172" s="169">
        <f t="shared" si="65"/>
        <v>21</v>
      </c>
      <c r="AC172" s="169">
        <f t="shared" si="66"/>
        <v>18</v>
      </c>
      <c r="AD172" s="169">
        <f t="shared" si="67"/>
        <v>19</v>
      </c>
      <c r="AE172" s="148">
        <f t="shared" si="68"/>
        <v>2595058.7570356801</v>
      </c>
      <c r="AF172" s="169">
        <f t="shared" si="69"/>
        <v>2736856.3496942199</v>
      </c>
      <c r="AG172" s="169">
        <f t="shared" si="70"/>
        <v>2940706.1065207804</v>
      </c>
    </row>
    <row r="173" spans="1:33" ht="126" x14ac:dyDescent="0.3">
      <c r="A173" s="352"/>
      <c r="B173" s="352"/>
      <c r="C173" s="73" t="s">
        <v>361</v>
      </c>
      <c r="D173" s="101"/>
      <c r="E173" s="74">
        <v>30.535848721600399</v>
      </c>
      <c r="F173" s="74">
        <v>31.765411333754201</v>
      </c>
      <c r="G173" s="74">
        <v>32.012891528004502</v>
      </c>
      <c r="H173" s="94">
        <v>7490</v>
      </c>
      <c r="I173" s="94">
        <v>7490</v>
      </c>
      <c r="J173" s="94">
        <v>7490</v>
      </c>
      <c r="K173" s="194">
        <v>228713.50692478701</v>
      </c>
      <c r="L173" s="194">
        <v>237922.93088981899</v>
      </c>
      <c r="M173" s="194">
        <v>239776.557544754</v>
      </c>
      <c r="O173" s="147">
        <v>30.716502999999999</v>
      </c>
      <c r="P173" s="147">
        <v>27.138560999999999</v>
      </c>
      <c r="Q173" s="112">
        <v>26.363102000000001</v>
      </c>
      <c r="R173" s="112">
        <v>9576</v>
      </c>
      <c r="S173" s="112">
        <v>9576</v>
      </c>
      <c r="T173" s="112">
        <v>9576</v>
      </c>
      <c r="U173" s="112">
        <v>294141.23</v>
      </c>
      <c r="V173" s="112">
        <v>259878.86</v>
      </c>
      <c r="W173" s="112">
        <v>252453.06</v>
      </c>
      <c r="X173" s="169">
        <f t="shared" si="61"/>
        <v>0</v>
      </c>
      <c r="Y173" s="169">
        <f t="shared" si="62"/>
        <v>-0.1806542783996008</v>
      </c>
      <c r="Z173" s="169">
        <f t="shared" si="63"/>
        <v>4.6268503337542022</v>
      </c>
      <c r="AA173" s="169">
        <f t="shared" si="64"/>
        <v>5.6497895280045007</v>
      </c>
      <c r="AB173" s="169">
        <f t="shared" si="65"/>
        <v>-2086</v>
      </c>
      <c r="AC173" s="169">
        <f t="shared" si="66"/>
        <v>-2086</v>
      </c>
      <c r="AD173" s="169">
        <f t="shared" si="67"/>
        <v>-2086</v>
      </c>
      <c r="AE173" s="148">
        <f t="shared" si="68"/>
        <v>-65427.723075212969</v>
      </c>
      <c r="AF173" s="169">
        <f t="shared" si="69"/>
        <v>-21955.929110180994</v>
      </c>
      <c r="AG173" s="169">
        <f t="shared" si="70"/>
        <v>-12676.502455245994</v>
      </c>
    </row>
    <row r="174" spans="1:33" ht="126" x14ac:dyDescent="0.3">
      <c r="A174" s="352"/>
      <c r="B174" s="352"/>
      <c r="C174" s="73" t="s">
        <v>129</v>
      </c>
      <c r="D174" s="101"/>
      <c r="E174" s="74">
        <v>118623.65162470999</v>
      </c>
      <c r="F174" s="74">
        <v>123400.175384854</v>
      </c>
      <c r="G174" s="74">
        <v>124361.570124998</v>
      </c>
      <c r="H174" s="94">
        <v>35</v>
      </c>
      <c r="I174" s="94">
        <v>35</v>
      </c>
      <c r="J174" s="94">
        <v>35</v>
      </c>
      <c r="K174" s="194">
        <v>4151827.8068648502</v>
      </c>
      <c r="L174" s="194">
        <v>4319006.1384698898</v>
      </c>
      <c r="M174" s="194">
        <v>4352654.9543749299</v>
      </c>
      <c r="X174" s="169"/>
      <c r="Y174" s="169"/>
      <c r="Z174" s="169"/>
      <c r="AA174" s="169"/>
      <c r="AB174" s="169"/>
      <c r="AC174" s="169"/>
      <c r="AD174" s="169"/>
      <c r="AF174" s="169"/>
      <c r="AG174" s="169"/>
    </row>
    <row r="175" spans="1:33" ht="18.75" x14ac:dyDescent="0.3">
      <c r="A175" s="108" t="s">
        <v>416</v>
      </c>
      <c r="B175" s="204"/>
      <c r="C175" s="205"/>
      <c r="D175" s="96">
        <v>833100</v>
      </c>
      <c r="E175" s="97"/>
      <c r="F175" s="97"/>
      <c r="G175" s="97"/>
      <c r="H175" s="98"/>
      <c r="I175" s="98"/>
      <c r="J175" s="98"/>
      <c r="K175" s="99">
        <v>76900200</v>
      </c>
      <c r="L175" s="99">
        <v>76755300</v>
      </c>
      <c r="M175" s="99">
        <v>77346800</v>
      </c>
      <c r="N175" s="172" t="e">
        <f>K175-'[5]Объем БА (5)'!$K$190</f>
        <v>#REF!</v>
      </c>
      <c r="U175" s="112">
        <v>63165400</v>
      </c>
      <c r="V175" s="112">
        <v>59563600</v>
      </c>
      <c r="W175" s="112">
        <v>59563600</v>
      </c>
      <c r="X175" s="169" t="e">
        <f t="shared" ref="X175:X190" si="71">D175-N175</f>
        <v>#REF!</v>
      </c>
      <c r="Y175" s="169">
        <f t="shared" ref="Y175:Y190" si="72">E175-O175</f>
        <v>0</v>
      </c>
      <c r="Z175" s="169">
        <f t="shared" ref="Z175:Z190" si="73">F175-P175</f>
        <v>0</v>
      </c>
      <c r="AA175" s="169">
        <f t="shared" ref="AA175:AA190" si="74">G175-Q175</f>
        <v>0</v>
      </c>
      <c r="AB175" s="169">
        <f t="shared" ref="AB175:AB190" si="75">H175-R175</f>
        <v>0</v>
      </c>
      <c r="AC175" s="169">
        <f t="shared" ref="AC175:AC190" si="76">I175-S175</f>
        <v>0</v>
      </c>
      <c r="AD175" s="169">
        <f t="shared" ref="AD175:AD190" si="77">J175-T175</f>
        <v>0</v>
      </c>
      <c r="AE175" s="148">
        <f t="shared" ref="AE175:AE190" si="78">K175-U175</f>
        <v>13734800</v>
      </c>
      <c r="AF175" s="169">
        <f t="shared" ref="AF175:AF190" si="79">L175-V175</f>
        <v>17191700</v>
      </c>
      <c r="AG175" s="169">
        <f t="shared" ref="AG175:AG190" si="80">M175-W175</f>
        <v>17783200</v>
      </c>
    </row>
    <row r="176" spans="1:33" ht="126" hidden="1" customHeight="1" x14ac:dyDescent="0.3">
      <c r="A176" s="349">
        <v>16</v>
      </c>
      <c r="B176" s="324" t="s">
        <v>285</v>
      </c>
      <c r="C176" s="73" t="s">
        <v>384</v>
      </c>
      <c r="D176" s="93"/>
      <c r="E176" s="74">
        <v>140534.72090371899</v>
      </c>
      <c r="F176" s="74">
        <v>142051.54637272001</v>
      </c>
      <c r="G176" s="74">
        <v>143832.68234116599</v>
      </c>
      <c r="H176" s="94">
        <v>19</v>
      </c>
      <c r="I176" s="94">
        <v>19</v>
      </c>
      <c r="J176" s="94">
        <v>19</v>
      </c>
      <c r="K176" s="194">
        <v>2670159.6971706599</v>
      </c>
      <c r="L176" s="194">
        <v>2698979.3810816798</v>
      </c>
      <c r="M176" s="194">
        <v>2732820.9644821598</v>
      </c>
      <c r="O176" s="147">
        <v>172644.093884</v>
      </c>
      <c r="P176" s="147">
        <v>160661.72072499999</v>
      </c>
      <c r="Q176" s="112">
        <v>163925.28356499999</v>
      </c>
      <c r="R176" s="112">
        <v>21</v>
      </c>
      <c r="S176" s="112">
        <v>17</v>
      </c>
      <c r="T176" s="112">
        <v>25</v>
      </c>
      <c r="U176" s="112">
        <v>3625525.97</v>
      </c>
      <c r="V176" s="112">
        <v>2731249.25</v>
      </c>
      <c r="W176" s="112">
        <v>4098132.09</v>
      </c>
      <c r="X176" s="169">
        <f t="shared" si="71"/>
        <v>0</v>
      </c>
      <c r="Y176" s="169">
        <f t="shared" si="72"/>
        <v>-32109.372980281012</v>
      </c>
      <c r="Z176" s="169">
        <f t="shared" si="73"/>
        <v>-18610.174352279981</v>
      </c>
      <c r="AA176" s="169">
        <f t="shared" si="74"/>
        <v>-20092.601223834004</v>
      </c>
      <c r="AB176" s="169">
        <f t="shared" si="75"/>
        <v>-2</v>
      </c>
      <c r="AC176" s="169">
        <f t="shared" si="76"/>
        <v>2</v>
      </c>
      <c r="AD176" s="169">
        <f t="shared" si="77"/>
        <v>-6</v>
      </c>
      <c r="AE176" s="148">
        <f t="shared" si="78"/>
        <v>-955366.27282934031</v>
      </c>
      <c r="AF176" s="169">
        <f t="shared" si="79"/>
        <v>-32269.868918320164</v>
      </c>
      <c r="AG176" s="169">
        <f t="shared" si="80"/>
        <v>-1365311.12551784</v>
      </c>
    </row>
    <row r="177" spans="1:33" ht="157.5" hidden="1" x14ac:dyDescent="0.3">
      <c r="A177" s="349"/>
      <c r="B177" s="324"/>
      <c r="C177" s="73" t="s">
        <v>171</v>
      </c>
      <c r="D177" s="93"/>
      <c r="E177" s="74">
        <v>139936.160487824</v>
      </c>
      <c r="F177" s="74">
        <v>141446.52549473199</v>
      </c>
      <c r="G177" s="74">
        <v>143220.07531241199</v>
      </c>
      <c r="H177" s="94">
        <v>61</v>
      </c>
      <c r="I177" s="94">
        <v>63</v>
      </c>
      <c r="J177" s="94">
        <v>63</v>
      </c>
      <c r="K177" s="194">
        <v>8536105.7897572499</v>
      </c>
      <c r="L177" s="194">
        <v>8911131.1061681509</v>
      </c>
      <c r="M177" s="194">
        <v>9022864.7446819507</v>
      </c>
      <c r="O177" s="147">
        <v>171820.62962399999</v>
      </c>
      <c r="P177" s="147">
        <v>159895.40904900001</v>
      </c>
      <c r="Q177" s="112">
        <v>163143.40560299999</v>
      </c>
      <c r="R177" s="112">
        <v>65</v>
      </c>
      <c r="S177" s="112">
        <v>65</v>
      </c>
      <c r="T177" s="112">
        <v>65</v>
      </c>
      <c r="U177" s="112">
        <v>11168340.93</v>
      </c>
      <c r="V177" s="112">
        <v>10393201.59</v>
      </c>
      <c r="W177" s="112">
        <v>10604321.359999999</v>
      </c>
      <c r="X177" s="169">
        <f t="shared" si="71"/>
        <v>0</v>
      </c>
      <c r="Y177" s="169">
        <f t="shared" si="72"/>
        <v>-31884.469136175991</v>
      </c>
      <c r="Z177" s="169">
        <f t="shared" si="73"/>
        <v>-18448.883554268017</v>
      </c>
      <c r="AA177" s="169">
        <f t="shared" si="74"/>
        <v>-19923.330290587997</v>
      </c>
      <c r="AB177" s="169">
        <f t="shared" si="75"/>
        <v>-4</v>
      </c>
      <c r="AC177" s="169">
        <f t="shared" si="76"/>
        <v>-2</v>
      </c>
      <c r="AD177" s="169">
        <f t="shared" si="77"/>
        <v>-2</v>
      </c>
      <c r="AE177" s="148">
        <f t="shared" si="78"/>
        <v>-2632235.1402427498</v>
      </c>
      <c r="AF177" s="169">
        <f t="shared" si="79"/>
        <v>-1482070.4838318489</v>
      </c>
      <c r="AG177" s="169">
        <f t="shared" si="80"/>
        <v>-1581456.6153180487</v>
      </c>
    </row>
    <row r="178" spans="1:33" ht="141.75" hidden="1" x14ac:dyDescent="0.3">
      <c r="A178" s="349"/>
      <c r="B178" s="324"/>
      <c r="C178" s="73" t="s">
        <v>173</v>
      </c>
      <c r="D178" s="93"/>
      <c r="E178" s="74">
        <v>139830.196030447</v>
      </c>
      <c r="F178" s="74">
        <v>141339.41743218599</v>
      </c>
      <c r="G178" s="74">
        <v>143111.624258342</v>
      </c>
      <c r="H178" s="94">
        <v>89</v>
      </c>
      <c r="I178" s="94">
        <v>83</v>
      </c>
      <c r="J178" s="94">
        <v>83</v>
      </c>
      <c r="K178" s="194">
        <v>12444887.446709801</v>
      </c>
      <c r="L178" s="194">
        <v>11731171.6468715</v>
      </c>
      <c r="M178" s="194">
        <v>11878264.8134424</v>
      </c>
      <c r="O178" s="147">
        <v>171612.918053</v>
      </c>
      <c r="P178" s="147">
        <v>159702.11371199999</v>
      </c>
      <c r="Q178" s="112">
        <v>162946.183808</v>
      </c>
      <c r="R178" s="112">
        <v>125</v>
      </c>
      <c r="S178" s="112">
        <v>140</v>
      </c>
      <c r="T178" s="112">
        <v>121</v>
      </c>
      <c r="U178" s="112">
        <v>21451614.739999998</v>
      </c>
      <c r="V178" s="112">
        <v>22358295.920000002</v>
      </c>
      <c r="W178" s="112">
        <v>19716488.239999998</v>
      </c>
      <c r="X178" s="169">
        <f t="shared" si="71"/>
        <v>0</v>
      </c>
      <c r="Y178" s="169">
        <f t="shared" si="72"/>
        <v>-31782.722022553004</v>
      </c>
      <c r="Z178" s="169">
        <f t="shared" si="73"/>
        <v>-18362.696279814001</v>
      </c>
      <c r="AA178" s="169">
        <f t="shared" si="74"/>
        <v>-19834.559549658006</v>
      </c>
      <c r="AB178" s="169">
        <f t="shared" si="75"/>
        <v>-36</v>
      </c>
      <c r="AC178" s="169">
        <f t="shared" si="76"/>
        <v>-57</v>
      </c>
      <c r="AD178" s="169">
        <f t="shared" si="77"/>
        <v>-38</v>
      </c>
      <c r="AE178" s="148">
        <f t="shared" si="78"/>
        <v>-9006727.2932901978</v>
      </c>
      <c r="AF178" s="169">
        <f t="shared" si="79"/>
        <v>-10627124.273128502</v>
      </c>
      <c r="AG178" s="169">
        <f t="shared" si="80"/>
        <v>-7838223.4265575986</v>
      </c>
    </row>
    <row r="179" spans="1:33" ht="141.75" hidden="1" x14ac:dyDescent="0.3">
      <c r="A179" s="349"/>
      <c r="B179" s="324"/>
      <c r="C179" s="73" t="s">
        <v>189</v>
      </c>
      <c r="D179" s="93"/>
      <c r="E179" s="74">
        <v>151136.73405697799</v>
      </c>
      <c r="F179" s="74">
        <v>152767.989785021</v>
      </c>
      <c r="G179" s="74">
        <v>154683.495588241</v>
      </c>
      <c r="H179" s="94">
        <v>18</v>
      </c>
      <c r="I179" s="94">
        <v>22</v>
      </c>
      <c r="J179" s="94">
        <v>22</v>
      </c>
      <c r="K179" s="194">
        <v>2720461.2130256002</v>
      </c>
      <c r="L179" s="194">
        <v>3360895.7752704602</v>
      </c>
      <c r="M179" s="194">
        <v>3403036.9029413001</v>
      </c>
      <c r="O179" s="147">
        <v>186376.168428</v>
      </c>
      <c r="P179" s="147">
        <v>173440.719854</v>
      </c>
      <c r="Q179" s="112">
        <v>176963.865789</v>
      </c>
      <c r="R179" s="112">
        <v>19</v>
      </c>
      <c r="S179" s="112">
        <v>24</v>
      </c>
      <c r="T179" s="112">
        <v>22</v>
      </c>
      <c r="U179" s="112">
        <v>3541147.2</v>
      </c>
      <c r="V179" s="112">
        <v>4162577.28</v>
      </c>
      <c r="W179" s="112">
        <v>3893205.05</v>
      </c>
      <c r="X179" s="169">
        <f t="shared" si="71"/>
        <v>0</v>
      </c>
      <c r="Y179" s="169">
        <f t="shared" si="72"/>
        <v>-35239.434371022013</v>
      </c>
      <c r="Z179" s="169">
        <f t="shared" si="73"/>
        <v>-20672.730068978999</v>
      </c>
      <c r="AA179" s="169">
        <f t="shared" si="74"/>
        <v>-22280.370200759004</v>
      </c>
      <c r="AB179" s="169">
        <f t="shared" si="75"/>
        <v>-1</v>
      </c>
      <c r="AC179" s="169">
        <f t="shared" si="76"/>
        <v>-2</v>
      </c>
      <c r="AD179" s="169">
        <f t="shared" si="77"/>
        <v>0</v>
      </c>
      <c r="AE179" s="148">
        <f t="shared" si="78"/>
        <v>-820685.9869744</v>
      </c>
      <c r="AF179" s="169">
        <f t="shared" si="79"/>
        <v>-801681.50472953962</v>
      </c>
      <c r="AG179" s="169">
        <f t="shared" si="80"/>
        <v>-490168.14705869975</v>
      </c>
    </row>
    <row r="180" spans="1:33" ht="173.25" hidden="1" x14ac:dyDescent="0.3">
      <c r="A180" s="349"/>
      <c r="B180" s="324"/>
      <c r="C180" s="73" t="s">
        <v>385</v>
      </c>
      <c r="D180" s="93"/>
      <c r="E180" s="74">
        <v>152120.12822683199</v>
      </c>
      <c r="F180" s="74">
        <v>153761.99771170699</v>
      </c>
      <c r="G180" s="74">
        <v>155689.967041839</v>
      </c>
      <c r="H180" s="94">
        <v>23</v>
      </c>
      <c r="I180" s="94">
        <v>20</v>
      </c>
      <c r="J180" s="94">
        <v>20</v>
      </c>
      <c r="K180" s="194">
        <v>3498762.94921713</v>
      </c>
      <c r="L180" s="194">
        <v>3075239.95423414</v>
      </c>
      <c r="M180" s="194">
        <v>3113799.3408367801</v>
      </c>
      <c r="O180" s="147">
        <v>187815.51106600001</v>
      </c>
      <c r="P180" s="147">
        <v>174780.164835</v>
      </c>
      <c r="Q180" s="112">
        <v>178330.51926</v>
      </c>
      <c r="R180" s="112">
        <v>11</v>
      </c>
      <c r="S180" s="112">
        <v>7</v>
      </c>
      <c r="T180" s="112">
        <v>0</v>
      </c>
      <c r="U180" s="112">
        <v>2065970.62</v>
      </c>
      <c r="V180" s="112">
        <v>1223461.1499999999</v>
      </c>
      <c r="W180" s="112">
        <v>0</v>
      </c>
      <c r="X180" s="169">
        <f t="shared" si="71"/>
        <v>0</v>
      </c>
      <c r="Y180" s="169">
        <f t="shared" si="72"/>
        <v>-35695.382839168014</v>
      </c>
      <c r="Z180" s="169">
        <f t="shared" si="73"/>
        <v>-21018.167123293009</v>
      </c>
      <c r="AA180" s="169">
        <f t="shared" si="74"/>
        <v>-22640.552218160999</v>
      </c>
      <c r="AB180" s="169">
        <f t="shared" si="75"/>
        <v>12</v>
      </c>
      <c r="AC180" s="169">
        <f t="shared" si="76"/>
        <v>13</v>
      </c>
      <c r="AD180" s="169">
        <f t="shared" si="77"/>
        <v>20</v>
      </c>
      <c r="AE180" s="148">
        <f t="shared" si="78"/>
        <v>1432792.3292171299</v>
      </c>
      <c r="AF180" s="169">
        <f t="shared" si="79"/>
        <v>1851778.8042341401</v>
      </c>
      <c r="AG180" s="169">
        <f t="shared" si="80"/>
        <v>3113799.3408367801</v>
      </c>
    </row>
    <row r="181" spans="1:33" ht="78.75" hidden="1" x14ac:dyDescent="0.3">
      <c r="A181" s="349"/>
      <c r="B181" s="324"/>
      <c r="C181" s="73" t="s">
        <v>316</v>
      </c>
      <c r="D181" s="93"/>
      <c r="E181" s="74">
        <v>52398.749656796397</v>
      </c>
      <c r="F181" s="74">
        <v>52964.3021579005</v>
      </c>
      <c r="G181" s="74">
        <v>53628.403507206298</v>
      </c>
      <c r="H181" s="94">
        <v>77</v>
      </c>
      <c r="I181" s="94">
        <v>81</v>
      </c>
      <c r="J181" s="94">
        <v>81</v>
      </c>
      <c r="K181" s="194">
        <v>4034703.7235733201</v>
      </c>
      <c r="L181" s="194">
        <v>4290108.4747899398</v>
      </c>
      <c r="M181" s="194">
        <v>4343900.6840837104</v>
      </c>
      <c r="O181" s="147">
        <v>64039.755293000002</v>
      </c>
      <c r="P181" s="147">
        <v>59595.072434000002</v>
      </c>
      <c r="Q181" s="112">
        <v>60805.642462000003</v>
      </c>
      <c r="R181" s="112">
        <v>82</v>
      </c>
      <c r="S181" s="112">
        <v>83</v>
      </c>
      <c r="T181" s="112">
        <v>83</v>
      </c>
      <c r="U181" s="112">
        <v>5251259.93</v>
      </c>
      <c r="V181" s="112">
        <v>4946390.99</v>
      </c>
      <c r="W181" s="112">
        <v>5046868.33</v>
      </c>
      <c r="X181" s="169">
        <f t="shared" si="71"/>
        <v>0</v>
      </c>
      <c r="Y181" s="169">
        <f t="shared" si="72"/>
        <v>-11641.005636203605</v>
      </c>
      <c r="Z181" s="169">
        <f t="shared" si="73"/>
        <v>-6630.7702760995016</v>
      </c>
      <c r="AA181" s="169">
        <f t="shared" si="74"/>
        <v>-7177.2389547937055</v>
      </c>
      <c r="AB181" s="169">
        <f t="shared" si="75"/>
        <v>-5</v>
      </c>
      <c r="AC181" s="169">
        <f t="shared" si="76"/>
        <v>-2</v>
      </c>
      <c r="AD181" s="169">
        <f t="shared" si="77"/>
        <v>-2</v>
      </c>
      <c r="AE181" s="148">
        <f t="shared" si="78"/>
        <v>-1216556.2064266796</v>
      </c>
      <c r="AF181" s="169">
        <f t="shared" si="79"/>
        <v>-656282.5152100604</v>
      </c>
      <c r="AG181" s="169">
        <f t="shared" si="80"/>
        <v>-702967.64591628965</v>
      </c>
    </row>
    <row r="182" spans="1:33" ht="157.5" hidden="1" x14ac:dyDescent="0.3">
      <c r="A182" s="349"/>
      <c r="B182" s="324"/>
      <c r="C182" s="73" t="s">
        <v>386</v>
      </c>
      <c r="D182" s="93"/>
      <c r="E182" s="74">
        <v>139782.99274832901</v>
      </c>
      <c r="F182" s="74">
        <v>141291.70463227099</v>
      </c>
      <c r="G182" s="74">
        <v>143063.31320387599</v>
      </c>
      <c r="H182" s="94">
        <v>24</v>
      </c>
      <c r="I182" s="94">
        <v>24</v>
      </c>
      <c r="J182" s="94">
        <v>24</v>
      </c>
      <c r="K182" s="194">
        <v>3354791.8259598999</v>
      </c>
      <c r="L182" s="194">
        <v>3391000.9111745101</v>
      </c>
      <c r="M182" s="194">
        <v>3433519.5168930199</v>
      </c>
      <c r="O182" s="147">
        <v>169263.425731</v>
      </c>
      <c r="P182" s="147">
        <v>157515.68803700001</v>
      </c>
      <c r="Q182" s="112">
        <v>160715.34470700001</v>
      </c>
      <c r="R182" s="112">
        <v>20</v>
      </c>
      <c r="S182" s="112">
        <v>9</v>
      </c>
      <c r="T182" s="112">
        <v>0</v>
      </c>
      <c r="U182" s="112">
        <v>3385268.51</v>
      </c>
      <c r="V182" s="112">
        <v>1417641.19</v>
      </c>
      <c r="W182" s="112">
        <v>0</v>
      </c>
      <c r="X182" s="169">
        <f t="shared" si="71"/>
        <v>0</v>
      </c>
      <c r="Y182" s="169">
        <f t="shared" si="72"/>
        <v>-29480.432982670987</v>
      </c>
      <c r="Z182" s="169">
        <f t="shared" si="73"/>
        <v>-16223.983404729021</v>
      </c>
      <c r="AA182" s="169">
        <f t="shared" si="74"/>
        <v>-17652.031503124017</v>
      </c>
      <c r="AB182" s="169">
        <f t="shared" si="75"/>
        <v>4</v>
      </c>
      <c r="AC182" s="169">
        <f t="shared" si="76"/>
        <v>15</v>
      </c>
      <c r="AD182" s="169">
        <f t="shared" si="77"/>
        <v>24</v>
      </c>
      <c r="AE182" s="148">
        <f t="shared" si="78"/>
        <v>-30476.684040099848</v>
      </c>
      <c r="AF182" s="169">
        <f t="shared" si="79"/>
        <v>1973359.7211745102</v>
      </c>
      <c r="AG182" s="169">
        <f t="shared" si="80"/>
        <v>3433519.5168930199</v>
      </c>
    </row>
    <row r="183" spans="1:33" ht="189" hidden="1" x14ac:dyDescent="0.3">
      <c r="A183" s="349"/>
      <c r="B183" s="324"/>
      <c r="C183" s="73" t="s">
        <v>447</v>
      </c>
      <c r="D183" s="93"/>
      <c r="E183" s="74">
        <v>141834.732601236</v>
      </c>
      <c r="F183" s="74">
        <v>143365.58952487001</v>
      </c>
      <c r="G183" s="74">
        <v>145163.201832942</v>
      </c>
      <c r="H183" s="94">
        <v>44</v>
      </c>
      <c r="I183" s="94">
        <v>24</v>
      </c>
      <c r="J183" s="94">
        <v>24</v>
      </c>
      <c r="K183" s="194">
        <v>6240728.2344543803</v>
      </c>
      <c r="L183" s="194">
        <v>3440774.14859688</v>
      </c>
      <c r="M183" s="194">
        <v>3483916.8439906002</v>
      </c>
      <c r="O183" s="147">
        <v>171543.828974</v>
      </c>
      <c r="P183" s="147">
        <v>159637.81976400001</v>
      </c>
      <c r="Q183" s="112">
        <v>162880.58384100001</v>
      </c>
      <c r="R183" s="112">
        <v>18</v>
      </c>
      <c r="S183" s="112">
        <v>24</v>
      </c>
      <c r="T183" s="112">
        <v>24</v>
      </c>
      <c r="U183" s="112">
        <v>3087788.92</v>
      </c>
      <c r="V183" s="112">
        <v>3831307.67</v>
      </c>
      <c r="W183" s="112">
        <v>3909134.01</v>
      </c>
      <c r="X183" s="169">
        <f t="shared" si="71"/>
        <v>0</v>
      </c>
      <c r="Y183" s="169">
        <f t="shared" si="72"/>
        <v>-29709.096372764005</v>
      </c>
      <c r="Z183" s="169">
        <f t="shared" si="73"/>
        <v>-16272.230239130004</v>
      </c>
      <c r="AA183" s="169">
        <f t="shared" si="74"/>
        <v>-17717.382008058019</v>
      </c>
      <c r="AB183" s="169">
        <f t="shared" si="75"/>
        <v>26</v>
      </c>
      <c r="AC183" s="169">
        <f t="shared" si="76"/>
        <v>0</v>
      </c>
      <c r="AD183" s="169">
        <f t="shared" si="77"/>
        <v>0</v>
      </c>
      <c r="AE183" s="148">
        <f t="shared" si="78"/>
        <v>3152939.3144543804</v>
      </c>
      <c r="AF183" s="169">
        <f t="shared" si="79"/>
        <v>-390533.5214031199</v>
      </c>
      <c r="AG183" s="169">
        <f t="shared" si="80"/>
        <v>-425217.16600939957</v>
      </c>
    </row>
    <row r="184" spans="1:33" ht="141.75" hidden="1" x14ac:dyDescent="0.3">
      <c r="A184" s="349"/>
      <c r="B184" s="324"/>
      <c r="C184" s="73" t="s">
        <v>181</v>
      </c>
      <c r="D184" s="93"/>
      <c r="E184" s="74">
        <v>140865.04735427501</v>
      </c>
      <c r="F184" s="74">
        <v>142385.43811710601</v>
      </c>
      <c r="G184" s="74">
        <v>144170.76064043801</v>
      </c>
      <c r="H184" s="94">
        <v>22</v>
      </c>
      <c r="I184" s="94">
        <v>11</v>
      </c>
      <c r="J184" s="94">
        <v>11</v>
      </c>
      <c r="K184" s="194">
        <v>3099031.04179405</v>
      </c>
      <c r="L184" s="194">
        <v>1566239.81928817</v>
      </c>
      <c r="M184" s="194">
        <v>1585878.36704482</v>
      </c>
      <c r="O184" s="147">
        <v>185443.61799999999</v>
      </c>
      <c r="P184" s="147">
        <v>172572.89314199999</v>
      </c>
      <c r="Q184" s="112">
        <v>176078.41068999999</v>
      </c>
      <c r="R184" s="112">
        <v>6</v>
      </c>
      <c r="S184" s="112">
        <v>0</v>
      </c>
      <c r="T184" s="112">
        <v>0</v>
      </c>
      <c r="U184" s="112">
        <v>1112661.71</v>
      </c>
      <c r="V184" s="112">
        <v>0</v>
      </c>
      <c r="W184" s="112">
        <v>0</v>
      </c>
      <c r="X184" s="169">
        <f t="shared" si="71"/>
        <v>0</v>
      </c>
      <c r="Y184" s="169">
        <f t="shared" si="72"/>
        <v>-44578.570645724976</v>
      </c>
      <c r="Z184" s="169">
        <f t="shared" si="73"/>
        <v>-30187.455024893978</v>
      </c>
      <c r="AA184" s="169">
        <f t="shared" si="74"/>
        <v>-31907.650049561984</v>
      </c>
      <c r="AB184" s="169">
        <f t="shared" si="75"/>
        <v>16</v>
      </c>
      <c r="AC184" s="169">
        <f t="shared" si="76"/>
        <v>11</v>
      </c>
      <c r="AD184" s="169">
        <f t="shared" si="77"/>
        <v>11</v>
      </c>
      <c r="AE184" s="148">
        <f t="shared" si="78"/>
        <v>1986369.3317940501</v>
      </c>
      <c r="AF184" s="169">
        <f t="shared" si="79"/>
        <v>1566239.81928817</v>
      </c>
      <c r="AG184" s="169">
        <f t="shared" si="80"/>
        <v>1585878.36704482</v>
      </c>
    </row>
    <row r="185" spans="1:33" ht="110.25" hidden="1" x14ac:dyDescent="0.3">
      <c r="A185" s="349"/>
      <c r="B185" s="324"/>
      <c r="C185" s="73" t="s">
        <v>127</v>
      </c>
      <c r="D185" s="101"/>
      <c r="E185" s="74">
        <v>32.941816966404701</v>
      </c>
      <c r="F185" s="74">
        <v>33.297366019681398</v>
      </c>
      <c r="G185" s="74">
        <v>33.714870353753</v>
      </c>
      <c r="H185" s="94">
        <v>27414</v>
      </c>
      <c r="I185" s="94">
        <v>27414</v>
      </c>
      <c r="J185" s="94">
        <v>27414</v>
      </c>
      <c r="K185" s="194">
        <v>903066.97031701996</v>
      </c>
      <c r="L185" s="194">
        <v>912813.99206354702</v>
      </c>
      <c r="M185" s="194">
        <v>924259.45587778406</v>
      </c>
      <c r="O185" s="147">
        <v>169811.68244</v>
      </c>
      <c r="P185" s="147">
        <v>158025.89295899999</v>
      </c>
      <c r="Q185" s="112">
        <v>161235.91355200001</v>
      </c>
      <c r="R185" s="112">
        <v>31</v>
      </c>
      <c r="S185" s="112">
        <v>13</v>
      </c>
      <c r="T185" s="112">
        <v>0</v>
      </c>
      <c r="U185" s="112">
        <v>5264162.16</v>
      </c>
      <c r="V185" s="112">
        <v>2054336.61</v>
      </c>
      <c r="W185" s="112">
        <v>0</v>
      </c>
      <c r="X185" s="169">
        <f t="shared" si="71"/>
        <v>0</v>
      </c>
      <c r="Y185" s="169">
        <f t="shared" si="72"/>
        <v>-169778.74062303361</v>
      </c>
      <c r="Z185" s="169">
        <f t="shared" si="73"/>
        <v>-157992.5955929803</v>
      </c>
      <c r="AA185" s="169">
        <f t="shared" si="74"/>
        <v>-161202.19868164626</v>
      </c>
      <c r="AB185" s="169">
        <f t="shared" si="75"/>
        <v>27383</v>
      </c>
      <c r="AC185" s="169">
        <f t="shared" si="76"/>
        <v>27401</v>
      </c>
      <c r="AD185" s="169">
        <f t="shared" si="77"/>
        <v>27414</v>
      </c>
      <c r="AE185" s="148">
        <f t="shared" si="78"/>
        <v>-4361095.1896829801</v>
      </c>
      <c r="AF185" s="169">
        <f t="shared" si="79"/>
        <v>-1141522.6179364531</v>
      </c>
      <c r="AG185" s="169">
        <f t="shared" si="80"/>
        <v>924259.45587778406</v>
      </c>
    </row>
    <row r="186" spans="1:33" ht="173.25" hidden="1" x14ac:dyDescent="0.3">
      <c r="A186" s="349"/>
      <c r="B186" s="324"/>
      <c r="C186" s="73" t="s">
        <v>70</v>
      </c>
      <c r="D186" s="93"/>
      <c r="E186" s="74">
        <v>142022.938209535</v>
      </c>
      <c r="F186" s="74">
        <v>143555.82630753401</v>
      </c>
      <c r="G186" s="74">
        <v>145355.82392984399</v>
      </c>
      <c r="H186" s="94">
        <v>93</v>
      </c>
      <c r="I186" s="94">
        <v>101</v>
      </c>
      <c r="J186" s="94">
        <v>101</v>
      </c>
      <c r="K186" s="194">
        <v>13208133.2534867</v>
      </c>
      <c r="L186" s="194">
        <v>14499138.4570609</v>
      </c>
      <c r="M186" s="194">
        <v>14680938.216914199</v>
      </c>
      <c r="O186" s="147">
        <v>174376.081037</v>
      </c>
      <c r="P186" s="147">
        <v>162273.499212</v>
      </c>
      <c r="Q186" s="112">
        <v>165569.80252200001</v>
      </c>
      <c r="R186" s="112">
        <v>26</v>
      </c>
      <c r="S186" s="112">
        <v>41</v>
      </c>
      <c r="T186" s="112">
        <v>48</v>
      </c>
      <c r="U186" s="112">
        <v>4533778.1100000003</v>
      </c>
      <c r="V186" s="112">
        <v>6653213.4699999997</v>
      </c>
      <c r="W186" s="112">
        <v>7947350.5199999996</v>
      </c>
      <c r="X186" s="169">
        <f t="shared" si="71"/>
        <v>0</v>
      </c>
      <c r="Y186" s="169">
        <f t="shared" si="72"/>
        <v>-32353.142827464995</v>
      </c>
      <c r="Z186" s="169">
        <f t="shared" si="73"/>
        <v>-18717.672904465988</v>
      </c>
      <c r="AA186" s="169">
        <f t="shared" si="74"/>
        <v>-20213.978592156025</v>
      </c>
      <c r="AB186" s="169">
        <f t="shared" si="75"/>
        <v>67</v>
      </c>
      <c r="AC186" s="169">
        <f t="shared" si="76"/>
        <v>60</v>
      </c>
      <c r="AD186" s="169">
        <f t="shared" si="77"/>
        <v>53</v>
      </c>
      <c r="AE186" s="148">
        <f t="shared" si="78"/>
        <v>8674355.143486701</v>
      </c>
      <c r="AF186" s="169">
        <f t="shared" si="79"/>
        <v>7845924.9870608998</v>
      </c>
      <c r="AG186" s="169">
        <f t="shared" si="80"/>
        <v>6733587.6969141997</v>
      </c>
    </row>
    <row r="187" spans="1:33" ht="141.75" hidden="1" x14ac:dyDescent="0.3">
      <c r="A187" s="349"/>
      <c r="B187" s="324"/>
      <c r="C187" s="73" t="s">
        <v>155</v>
      </c>
      <c r="D187" s="93"/>
      <c r="E187" s="74">
        <v>142345.42651086501</v>
      </c>
      <c r="F187" s="74">
        <v>143881.795382157</v>
      </c>
      <c r="G187" s="74">
        <v>145685.88021969501</v>
      </c>
      <c r="H187" s="94">
        <v>33</v>
      </c>
      <c r="I187" s="94">
        <v>57</v>
      </c>
      <c r="J187" s="94">
        <v>57</v>
      </c>
      <c r="K187" s="194">
        <v>4697399.0748585602</v>
      </c>
      <c r="L187" s="194">
        <v>8201262.3367829602</v>
      </c>
      <c r="M187" s="194">
        <v>8304095.1725225896</v>
      </c>
      <c r="O187" s="147">
        <v>173127.57597199999</v>
      </c>
      <c r="P187" s="147">
        <v>161111.64671100001</v>
      </c>
      <c r="Q187" s="112">
        <v>164384.34901400001</v>
      </c>
      <c r="R187" s="112">
        <v>11</v>
      </c>
      <c r="S187" s="112">
        <v>8</v>
      </c>
      <c r="T187" s="112">
        <v>25</v>
      </c>
      <c r="U187" s="112">
        <v>1904403.34</v>
      </c>
      <c r="V187" s="112">
        <v>1288893.17</v>
      </c>
      <c r="W187" s="112">
        <v>4109608.73</v>
      </c>
      <c r="X187" s="169">
        <f t="shared" si="71"/>
        <v>0</v>
      </c>
      <c r="Y187" s="169">
        <f t="shared" si="72"/>
        <v>-30782.149461134977</v>
      </c>
      <c r="Z187" s="169">
        <f t="shared" si="73"/>
        <v>-17229.851328843011</v>
      </c>
      <c r="AA187" s="169">
        <f t="shared" si="74"/>
        <v>-18698.468794304994</v>
      </c>
      <c r="AB187" s="169">
        <f t="shared" si="75"/>
        <v>22</v>
      </c>
      <c r="AC187" s="169">
        <f t="shared" si="76"/>
        <v>49</v>
      </c>
      <c r="AD187" s="169">
        <f t="shared" si="77"/>
        <v>32</v>
      </c>
      <c r="AE187" s="148">
        <f t="shared" si="78"/>
        <v>2792995.7348585604</v>
      </c>
      <c r="AF187" s="169">
        <f t="shared" si="79"/>
        <v>6912369.1667829603</v>
      </c>
      <c r="AG187" s="169">
        <f t="shared" si="80"/>
        <v>4194486.4425225891</v>
      </c>
    </row>
    <row r="188" spans="1:33" ht="189" hidden="1" x14ac:dyDescent="0.3">
      <c r="A188" s="349"/>
      <c r="B188" s="324"/>
      <c r="C188" s="73" t="s">
        <v>387</v>
      </c>
      <c r="D188" s="93"/>
      <c r="E188" s="74">
        <v>152608.93674644901</v>
      </c>
      <c r="F188" s="74">
        <v>154256.08219602099</v>
      </c>
      <c r="G188" s="74">
        <v>156190.246683256</v>
      </c>
      <c r="H188" s="94">
        <v>105</v>
      </c>
      <c r="I188" s="94">
        <v>99</v>
      </c>
      <c r="J188" s="94">
        <v>99</v>
      </c>
      <c r="K188" s="194">
        <v>16023938.358377101</v>
      </c>
      <c r="L188" s="194">
        <v>15271352.1374061</v>
      </c>
      <c r="M188" s="194">
        <v>15462834.4216424</v>
      </c>
      <c r="O188" s="147">
        <v>42.272196000000001</v>
      </c>
      <c r="P188" s="147">
        <v>39.338292000000003</v>
      </c>
      <c r="Q188" s="112">
        <v>40.137380999999998</v>
      </c>
      <c r="R188" s="112">
        <v>27414</v>
      </c>
      <c r="S188" s="112">
        <v>27414</v>
      </c>
      <c r="T188" s="112">
        <v>27414</v>
      </c>
      <c r="U188" s="112">
        <v>1158849.98</v>
      </c>
      <c r="V188" s="112">
        <v>1078419.94</v>
      </c>
      <c r="W188" s="112">
        <v>1100326.1599999999</v>
      </c>
      <c r="X188" s="169">
        <f t="shared" si="71"/>
        <v>0</v>
      </c>
      <c r="Y188" s="169">
        <f t="shared" si="72"/>
        <v>152566.664550449</v>
      </c>
      <c r="Z188" s="169">
        <f t="shared" si="73"/>
        <v>154216.74390402099</v>
      </c>
      <c r="AA188" s="169">
        <f t="shared" si="74"/>
        <v>156150.10930225599</v>
      </c>
      <c r="AB188" s="169">
        <f t="shared" si="75"/>
        <v>-27309</v>
      </c>
      <c r="AC188" s="169">
        <f t="shared" si="76"/>
        <v>-27315</v>
      </c>
      <c r="AD188" s="169">
        <f t="shared" si="77"/>
        <v>-27315</v>
      </c>
      <c r="AE188" s="148">
        <f t="shared" si="78"/>
        <v>14865088.3783771</v>
      </c>
      <c r="AF188" s="169">
        <f t="shared" si="79"/>
        <v>14192932.1974061</v>
      </c>
      <c r="AG188" s="169">
        <f t="shared" si="80"/>
        <v>14362508.2616424</v>
      </c>
    </row>
    <row r="189" spans="1:33" ht="141.75" hidden="1" x14ac:dyDescent="0.3">
      <c r="A189" s="349"/>
      <c r="B189" s="324"/>
      <c r="C189" s="73" t="s">
        <v>388</v>
      </c>
      <c r="D189" s="93"/>
      <c r="E189" s="74">
        <v>126825.314448466</v>
      </c>
      <c r="F189" s="74">
        <v>128194.170812212</v>
      </c>
      <c r="G189" s="74">
        <v>129801.55386723101</v>
      </c>
      <c r="H189" s="94">
        <v>23</v>
      </c>
      <c r="I189" s="94">
        <v>12</v>
      </c>
      <c r="J189" s="94">
        <v>12</v>
      </c>
      <c r="K189" s="194">
        <v>2916982.23231471</v>
      </c>
      <c r="L189" s="194">
        <v>1538330.0497465399</v>
      </c>
      <c r="M189" s="194">
        <v>1557618.64640677</v>
      </c>
      <c r="O189" s="147">
        <v>191043.45306299999</v>
      </c>
      <c r="P189" s="147">
        <v>177784.071333</v>
      </c>
      <c r="Q189" s="112">
        <v>181395.44488299999</v>
      </c>
      <c r="R189" s="112">
        <v>48</v>
      </c>
      <c r="S189" s="112">
        <v>64</v>
      </c>
      <c r="T189" s="112">
        <v>82</v>
      </c>
      <c r="U189" s="112">
        <v>9170085.75</v>
      </c>
      <c r="V189" s="112">
        <v>11378180.57</v>
      </c>
      <c r="W189" s="112">
        <v>14874426.48</v>
      </c>
      <c r="X189" s="169">
        <f t="shared" si="71"/>
        <v>0</v>
      </c>
      <c r="Y189" s="169">
        <f t="shared" si="72"/>
        <v>-64218.138614533993</v>
      </c>
      <c r="Z189" s="169">
        <f t="shared" si="73"/>
        <v>-49589.900520787996</v>
      </c>
      <c r="AA189" s="169">
        <f t="shared" si="74"/>
        <v>-51593.891015768982</v>
      </c>
      <c r="AB189" s="169">
        <f t="shared" si="75"/>
        <v>-25</v>
      </c>
      <c r="AC189" s="169">
        <f t="shared" si="76"/>
        <v>-52</v>
      </c>
      <c r="AD189" s="169">
        <f t="shared" si="77"/>
        <v>-70</v>
      </c>
      <c r="AE189" s="148">
        <f t="shared" si="78"/>
        <v>-6253103.5176852904</v>
      </c>
      <c r="AF189" s="169">
        <f t="shared" si="79"/>
        <v>-9839850.5202534609</v>
      </c>
      <c r="AG189" s="169">
        <f t="shared" si="80"/>
        <v>-13316807.833593231</v>
      </c>
    </row>
    <row r="190" spans="1:33" ht="173.25" hidden="1" x14ac:dyDescent="0.3">
      <c r="A190" s="349"/>
      <c r="B190" s="324"/>
      <c r="C190" s="73" t="s">
        <v>103</v>
      </c>
      <c r="D190" s="93"/>
      <c r="E190" s="74">
        <v>142345.42625811399</v>
      </c>
      <c r="F190" s="74">
        <v>143881.79520959599</v>
      </c>
      <c r="G190" s="74">
        <v>145685.88004496999</v>
      </c>
      <c r="H190" s="94">
        <v>21</v>
      </c>
      <c r="I190" s="94">
        <v>19</v>
      </c>
      <c r="J190" s="94">
        <v>19</v>
      </c>
      <c r="K190" s="194">
        <v>2989253.95142039</v>
      </c>
      <c r="L190" s="194">
        <v>2733754.1089823302</v>
      </c>
      <c r="M190" s="194">
        <v>2768031.72085443</v>
      </c>
      <c r="O190" s="147">
        <v>190316.491798</v>
      </c>
      <c r="P190" s="147">
        <v>177107.56485699999</v>
      </c>
      <c r="Q190" s="112">
        <v>180705.19635700001</v>
      </c>
      <c r="R190" s="112">
        <v>45</v>
      </c>
      <c r="S190" s="112">
        <v>57</v>
      </c>
      <c r="T190" s="112">
        <v>46</v>
      </c>
      <c r="U190" s="112">
        <v>8564242.1300000008</v>
      </c>
      <c r="V190" s="112">
        <v>10095131.199999999</v>
      </c>
      <c r="W190" s="112">
        <v>8312439.0300000003</v>
      </c>
      <c r="X190" s="169">
        <f t="shared" si="71"/>
        <v>0</v>
      </c>
      <c r="Y190" s="169">
        <f t="shared" si="72"/>
        <v>-47971.065539886011</v>
      </c>
      <c r="Z190" s="169">
        <f t="shared" si="73"/>
        <v>-33225.769647403999</v>
      </c>
      <c r="AA190" s="169">
        <f t="shared" si="74"/>
        <v>-35019.316312030016</v>
      </c>
      <c r="AB190" s="169">
        <f t="shared" si="75"/>
        <v>-24</v>
      </c>
      <c r="AC190" s="169">
        <f t="shared" si="76"/>
        <v>-38</v>
      </c>
      <c r="AD190" s="169">
        <f t="shared" si="77"/>
        <v>-27</v>
      </c>
      <c r="AE190" s="148">
        <f t="shared" si="78"/>
        <v>-5574988.1785796108</v>
      </c>
      <c r="AF190" s="169">
        <f t="shared" si="79"/>
        <v>-7361377.0910176691</v>
      </c>
      <c r="AG190" s="169">
        <f t="shared" si="80"/>
        <v>-5544407.3091455698</v>
      </c>
    </row>
    <row r="191" spans="1:33" ht="141.75" hidden="1" x14ac:dyDescent="0.3">
      <c r="A191" s="206"/>
      <c r="B191" s="207"/>
      <c r="C191" s="73" t="s">
        <v>187</v>
      </c>
      <c r="D191" s="93"/>
      <c r="E191" s="74">
        <v>137862.259898474</v>
      </c>
      <c r="F191" s="74">
        <v>139350.24064007</v>
      </c>
      <c r="G191" s="74">
        <v>141097.50585578501</v>
      </c>
      <c r="H191" s="94">
        <v>24</v>
      </c>
      <c r="I191" s="94">
        <v>32</v>
      </c>
      <c r="J191" s="94">
        <v>32</v>
      </c>
      <c r="K191" s="194">
        <v>3308694.2375633698</v>
      </c>
      <c r="L191" s="194">
        <v>4459207.7004822297</v>
      </c>
      <c r="M191" s="194">
        <v>4515120.1873851297</v>
      </c>
      <c r="X191" s="169"/>
      <c r="Y191" s="169"/>
      <c r="Z191" s="169"/>
      <c r="AA191" s="169"/>
      <c r="AB191" s="169"/>
      <c r="AC191" s="169"/>
      <c r="AD191" s="169"/>
      <c r="AF191" s="169"/>
      <c r="AG191" s="169"/>
    </row>
    <row r="192" spans="1:33" ht="18.75" hidden="1" x14ac:dyDescent="0.3">
      <c r="A192" s="108" t="s">
        <v>416</v>
      </c>
      <c r="B192" s="109"/>
      <c r="C192" s="205"/>
      <c r="D192" s="96">
        <v>1231200</v>
      </c>
      <c r="E192" s="97"/>
      <c r="F192" s="97"/>
      <c r="G192" s="97"/>
      <c r="H192" s="98"/>
      <c r="I192" s="98"/>
      <c r="J192" s="98"/>
      <c r="K192" s="99">
        <v>91878300</v>
      </c>
      <c r="L192" s="99">
        <v>91312600</v>
      </c>
      <c r="M192" s="99">
        <v>92442100</v>
      </c>
      <c r="N192" s="172" t="e">
        <f>K192-'[5]Объем БА (5)'!$K$206</f>
        <v>#REF!</v>
      </c>
      <c r="U192" s="112">
        <v>88354100</v>
      </c>
      <c r="V192" s="112">
        <v>86681300</v>
      </c>
      <c r="W192" s="112">
        <v>86681300</v>
      </c>
      <c r="X192" s="169" t="e">
        <f t="shared" ref="X192:X222" si="81">D192-N192</f>
        <v>#REF!</v>
      </c>
      <c r="Y192" s="169">
        <f t="shared" ref="Y192:Y222" si="82">E192-O192</f>
        <v>0</v>
      </c>
      <c r="Z192" s="169">
        <f t="shared" ref="Z192:Z222" si="83">F192-P192</f>
        <v>0</v>
      </c>
      <c r="AA192" s="169">
        <f t="shared" ref="AA192:AA222" si="84">G192-Q192</f>
        <v>0</v>
      </c>
      <c r="AB192" s="169">
        <f t="shared" ref="AB192:AB222" si="85">H192-R192</f>
        <v>0</v>
      </c>
      <c r="AC192" s="169">
        <f t="shared" ref="AC192:AC222" si="86">I192-S192</f>
        <v>0</v>
      </c>
      <c r="AD192" s="169">
        <f t="shared" ref="AD192:AD222" si="87">J192-T192</f>
        <v>0</v>
      </c>
      <c r="AE192" s="148">
        <f t="shared" ref="AE192:AE222" si="88">K192-U192</f>
        <v>3524200</v>
      </c>
      <c r="AF192" s="169">
        <f t="shared" ref="AF192:AF222" si="89">L192-V192</f>
        <v>4631300</v>
      </c>
      <c r="AG192" s="169">
        <f t="shared" ref="AG192:AG222" si="90">M192-W192</f>
        <v>5760800</v>
      </c>
    </row>
    <row r="193" spans="1:33" ht="141.75" hidden="1" customHeight="1" x14ac:dyDescent="0.3">
      <c r="A193" s="349">
        <v>17</v>
      </c>
      <c r="B193" s="324" t="s">
        <v>284</v>
      </c>
      <c r="C193" s="73" t="s">
        <v>441</v>
      </c>
      <c r="D193" s="101"/>
      <c r="E193" s="74">
        <v>134045.59352440599</v>
      </c>
      <c r="F193" s="74">
        <v>0</v>
      </c>
      <c r="G193" s="74">
        <v>0</v>
      </c>
      <c r="H193" s="94">
        <v>5</v>
      </c>
      <c r="I193" s="94">
        <v>0</v>
      </c>
      <c r="J193" s="94">
        <v>0</v>
      </c>
      <c r="K193" s="194">
        <v>670227.96762202994</v>
      </c>
      <c r="L193" s="194">
        <v>0</v>
      </c>
      <c r="M193" s="194">
        <v>0</v>
      </c>
      <c r="O193" s="147">
        <v>137307.267078</v>
      </c>
      <c r="P193" s="147">
        <v>128249.101251</v>
      </c>
      <c r="Q193" s="112">
        <v>129892.09710899999</v>
      </c>
      <c r="R193" s="112">
        <v>45</v>
      </c>
      <c r="S193" s="112">
        <v>20</v>
      </c>
      <c r="T193" s="112">
        <v>7</v>
      </c>
      <c r="U193" s="112">
        <v>6178827.0199999996</v>
      </c>
      <c r="V193" s="112">
        <v>2564982.0299999998</v>
      </c>
      <c r="W193" s="112">
        <v>909244.68</v>
      </c>
      <c r="X193" s="169">
        <f t="shared" si="81"/>
        <v>0</v>
      </c>
      <c r="Y193" s="169">
        <f t="shared" si="82"/>
        <v>-3261.6735535940097</v>
      </c>
      <c r="Z193" s="169">
        <f t="shared" si="83"/>
        <v>-128249.101251</v>
      </c>
      <c r="AA193" s="169">
        <f t="shared" si="84"/>
        <v>-129892.09710899999</v>
      </c>
      <c r="AB193" s="169">
        <f t="shared" si="85"/>
        <v>-40</v>
      </c>
      <c r="AC193" s="169">
        <f t="shared" si="86"/>
        <v>-20</v>
      </c>
      <c r="AD193" s="169">
        <f t="shared" si="87"/>
        <v>-7</v>
      </c>
      <c r="AE193" s="148">
        <f t="shared" si="88"/>
        <v>-5508599.05237797</v>
      </c>
      <c r="AF193" s="169">
        <f t="shared" si="89"/>
        <v>-2564982.0299999998</v>
      </c>
      <c r="AG193" s="169">
        <f t="shared" si="90"/>
        <v>-909244.68</v>
      </c>
    </row>
    <row r="194" spans="1:33" ht="157.5" hidden="1" x14ac:dyDescent="0.3">
      <c r="A194" s="349"/>
      <c r="B194" s="324"/>
      <c r="C194" s="73" t="s">
        <v>448</v>
      </c>
      <c r="D194" s="101"/>
      <c r="E194" s="74">
        <v>136463.057939816</v>
      </c>
      <c r="F194" s="74">
        <v>128988.90909149199</v>
      </c>
      <c r="G194" s="74">
        <v>0</v>
      </c>
      <c r="H194" s="94">
        <v>5</v>
      </c>
      <c r="I194" s="94">
        <v>3</v>
      </c>
      <c r="J194" s="94">
        <v>0</v>
      </c>
      <c r="K194" s="194">
        <v>682315.28969908098</v>
      </c>
      <c r="L194" s="194">
        <v>386966.72727447702</v>
      </c>
      <c r="M194" s="194">
        <v>0</v>
      </c>
      <c r="O194" s="147">
        <v>139790.81309000001</v>
      </c>
      <c r="P194" s="147">
        <v>130568.807634</v>
      </c>
      <c r="Q194" s="112">
        <v>132241.52119</v>
      </c>
      <c r="R194" s="112">
        <v>4</v>
      </c>
      <c r="S194" s="112">
        <v>14</v>
      </c>
      <c r="T194" s="112">
        <v>24</v>
      </c>
      <c r="U194" s="112">
        <v>559163.25</v>
      </c>
      <c r="V194" s="112">
        <v>1827963.31</v>
      </c>
      <c r="W194" s="112">
        <v>3173796.51</v>
      </c>
      <c r="X194" s="169">
        <f t="shared" si="81"/>
        <v>0</v>
      </c>
      <c r="Y194" s="169">
        <f t="shared" si="82"/>
        <v>-3327.7551501840062</v>
      </c>
      <c r="Z194" s="169">
        <f t="shared" si="83"/>
        <v>-1579.8985425080027</v>
      </c>
      <c r="AA194" s="169">
        <f t="shared" si="84"/>
        <v>-132241.52119</v>
      </c>
      <c r="AB194" s="169">
        <f t="shared" si="85"/>
        <v>1</v>
      </c>
      <c r="AC194" s="169">
        <f t="shared" si="86"/>
        <v>-11</v>
      </c>
      <c r="AD194" s="169">
        <f t="shared" si="87"/>
        <v>-24</v>
      </c>
      <c r="AE194" s="148">
        <f t="shared" si="88"/>
        <v>123152.03969908098</v>
      </c>
      <c r="AF194" s="169">
        <f t="shared" si="89"/>
        <v>-1440996.582725523</v>
      </c>
      <c r="AG194" s="169">
        <f t="shared" si="90"/>
        <v>-3173796.51</v>
      </c>
    </row>
    <row r="195" spans="1:33" ht="126" hidden="1" x14ac:dyDescent="0.3">
      <c r="A195" s="349"/>
      <c r="B195" s="324"/>
      <c r="C195" s="73" t="s">
        <v>449</v>
      </c>
      <c r="D195" s="101"/>
      <c r="E195" s="74">
        <v>151870.34576646099</v>
      </c>
      <c r="F195" s="74">
        <v>143552.33222116099</v>
      </c>
      <c r="G195" s="74">
        <v>145836.20725570701</v>
      </c>
      <c r="H195" s="94">
        <v>76</v>
      </c>
      <c r="I195" s="94">
        <v>88</v>
      </c>
      <c r="J195" s="94">
        <v>88</v>
      </c>
      <c r="K195" s="194">
        <v>11542146.278251</v>
      </c>
      <c r="L195" s="194">
        <v>12632605.235462099</v>
      </c>
      <c r="M195" s="194">
        <v>12833586.238502201</v>
      </c>
      <c r="O195" s="147">
        <v>156481.78260499999</v>
      </c>
      <c r="P195" s="147">
        <v>146158.673232</v>
      </c>
      <c r="Q195" s="112">
        <v>148031.10814600001</v>
      </c>
      <c r="R195" s="112">
        <v>64</v>
      </c>
      <c r="S195" s="112">
        <v>55</v>
      </c>
      <c r="T195" s="112">
        <v>49</v>
      </c>
      <c r="U195" s="112">
        <v>10014834.09</v>
      </c>
      <c r="V195" s="112">
        <v>8038727</v>
      </c>
      <c r="W195" s="112">
        <v>7253524.3200000003</v>
      </c>
      <c r="X195" s="169">
        <f t="shared" si="81"/>
        <v>0</v>
      </c>
      <c r="Y195" s="169">
        <f t="shared" si="82"/>
        <v>-4611.4368385389971</v>
      </c>
      <c r="Z195" s="169">
        <f t="shared" si="83"/>
        <v>-2606.341010839009</v>
      </c>
      <c r="AA195" s="169">
        <f t="shared" si="84"/>
        <v>-2194.9008902930073</v>
      </c>
      <c r="AB195" s="169">
        <f t="shared" si="85"/>
        <v>12</v>
      </c>
      <c r="AC195" s="169">
        <f t="shared" si="86"/>
        <v>33</v>
      </c>
      <c r="AD195" s="169">
        <f t="shared" si="87"/>
        <v>39</v>
      </c>
      <c r="AE195" s="148">
        <f t="shared" si="88"/>
        <v>1527312.1882509999</v>
      </c>
      <c r="AF195" s="169">
        <f t="shared" si="89"/>
        <v>4593878.2354620993</v>
      </c>
      <c r="AG195" s="169">
        <f t="shared" si="90"/>
        <v>5580061.9185022004</v>
      </c>
    </row>
    <row r="196" spans="1:33" ht="141.75" hidden="1" x14ac:dyDescent="0.3">
      <c r="A196" s="349"/>
      <c r="B196" s="324"/>
      <c r="C196" s="73" t="s">
        <v>450</v>
      </c>
      <c r="D196" s="101"/>
      <c r="E196" s="74">
        <v>149753.41314522101</v>
      </c>
      <c r="F196" s="74">
        <v>141551.34495006499</v>
      </c>
      <c r="G196" s="74">
        <v>143803.38487052999</v>
      </c>
      <c r="H196" s="94">
        <v>19</v>
      </c>
      <c r="I196" s="94">
        <v>10</v>
      </c>
      <c r="J196" s="94">
        <v>10</v>
      </c>
      <c r="K196" s="194">
        <v>2845314.8497592001</v>
      </c>
      <c r="L196" s="194">
        <v>1415513.4495006499</v>
      </c>
      <c r="M196" s="194">
        <v>1438033.8487052999</v>
      </c>
      <c r="O196" s="147">
        <v>139790.81309000001</v>
      </c>
      <c r="P196" s="147">
        <v>130568.807634</v>
      </c>
      <c r="Q196" s="112">
        <v>132241.52119</v>
      </c>
      <c r="R196" s="112">
        <v>11</v>
      </c>
      <c r="S196" s="112">
        <v>0</v>
      </c>
      <c r="T196" s="112">
        <v>0</v>
      </c>
      <c r="U196" s="112">
        <v>1537698.94</v>
      </c>
      <c r="V196" s="112">
        <v>0</v>
      </c>
      <c r="W196" s="112">
        <v>0</v>
      </c>
      <c r="X196" s="169">
        <f t="shared" si="81"/>
        <v>0</v>
      </c>
      <c r="Y196" s="169">
        <f t="shared" si="82"/>
        <v>9962.6000552210025</v>
      </c>
      <c r="Z196" s="169">
        <f t="shared" si="83"/>
        <v>10982.537316064991</v>
      </c>
      <c r="AA196" s="169">
        <f t="shared" si="84"/>
        <v>11561.86368052999</v>
      </c>
      <c r="AB196" s="169">
        <f t="shared" si="85"/>
        <v>8</v>
      </c>
      <c r="AC196" s="169">
        <f t="shared" si="86"/>
        <v>10</v>
      </c>
      <c r="AD196" s="169">
        <f t="shared" si="87"/>
        <v>10</v>
      </c>
      <c r="AE196" s="148">
        <f t="shared" si="88"/>
        <v>1307615.9097592002</v>
      </c>
      <c r="AF196" s="169">
        <f t="shared" si="89"/>
        <v>1415513.4495006499</v>
      </c>
      <c r="AG196" s="169">
        <f t="shared" si="90"/>
        <v>1438033.8487052999</v>
      </c>
    </row>
    <row r="197" spans="1:33" ht="120" hidden="1" x14ac:dyDescent="0.3">
      <c r="A197" s="349"/>
      <c r="B197" s="324"/>
      <c r="C197" s="208" t="s">
        <v>451</v>
      </c>
      <c r="D197" s="101"/>
      <c r="E197" s="74">
        <v>135917.184141965</v>
      </c>
      <c r="F197" s="74">
        <v>128472.93296866601</v>
      </c>
      <c r="G197" s="74">
        <v>130516.89923296899</v>
      </c>
      <c r="H197" s="94">
        <v>69</v>
      </c>
      <c r="I197" s="94">
        <v>87</v>
      </c>
      <c r="J197" s="94">
        <v>87</v>
      </c>
      <c r="K197" s="194">
        <v>9378285.7057955507</v>
      </c>
      <c r="L197" s="194">
        <v>11177145.1682739</v>
      </c>
      <c r="M197" s="194">
        <v>11354970.2332683</v>
      </c>
      <c r="O197" s="147">
        <v>155923.94064300001</v>
      </c>
      <c r="P197" s="147">
        <v>145637.63212600001</v>
      </c>
      <c r="Q197" s="112">
        <v>147503.39199599999</v>
      </c>
      <c r="R197" s="112">
        <v>8</v>
      </c>
      <c r="S197" s="112">
        <v>23</v>
      </c>
      <c r="T197" s="112">
        <v>21</v>
      </c>
      <c r="U197" s="112">
        <v>1247391.53</v>
      </c>
      <c r="V197" s="112">
        <v>3349665.54</v>
      </c>
      <c r="W197" s="112">
        <v>3097571.23</v>
      </c>
      <c r="X197" s="169">
        <f t="shared" si="81"/>
        <v>0</v>
      </c>
      <c r="Y197" s="169">
        <f t="shared" si="82"/>
        <v>-20006.756501035008</v>
      </c>
      <c r="Z197" s="169">
        <f t="shared" si="83"/>
        <v>-17164.699157334006</v>
      </c>
      <c r="AA197" s="169">
        <f t="shared" si="84"/>
        <v>-16986.492763030998</v>
      </c>
      <c r="AB197" s="169">
        <f t="shared" si="85"/>
        <v>61</v>
      </c>
      <c r="AC197" s="169">
        <f t="shared" si="86"/>
        <v>64</v>
      </c>
      <c r="AD197" s="169">
        <f t="shared" si="87"/>
        <v>66</v>
      </c>
      <c r="AE197" s="148">
        <f t="shared" si="88"/>
        <v>8130894.1757955505</v>
      </c>
      <c r="AF197" s="169">
        <f t="shared" si="89"/>
        <v>7827479.6282738997</v>
      </c>
      <c r="AG197" s="169">
        <f t="shared" si="90"/>
        <v>8257399.0032682996</v>
      </c>
    </row>
    <row r="198" spans="1:33" ht="141.75" hidden="1" x14ac:dyDescent="0.3">
      <c r="A198" s="349"/>
      <c r="B198" s="324"/>
      <c r="C198" s="73" t="s">
        <v>181</v>
      </c>
      <c r="D198" s="101"/>
      <c r="E198" s="74">
        <v>136810.575052623</v>
      </c>
      <c r="F198" s="74">
        <v>0</v>
      </c>
      <c r="G198" s="74">
        <v>0</v>
      </c>
      <c r="H198" s="94">
        <v>4</v>
      </c>
      <c r="I198" s="94">
        <v>0</v>
      </c>
      <c r="J198" s="94">
        <v>0</v>
      </c>
      <c r="K198" s="194">
        <v>547242.30021049106</v>
      </c>
      <c r="L198" s="194">
        <v>0</v>
      </c>
      <c r="M198" s="194">
        <v>0</v>
      </c>
      <c r="O198" s="147">
        <v>149264.81999399999</v>
      </c>
      <c r="P198" s="147">
        <v>139417.813929</v>
      </c>
      <c r="Q198" s="112">
        <v>141203.89187200001</v>
      </c>
      <c r="R198" s="112">
        <v>44</v>
      </c>
      <c r="S198" s="112">
        <v>17</v>
      </c>
      <c r="T198" s="112">
        <v>0</v>
      </c>
      <c r="U198" s="112">
        <v>6567652.0800000001</v>
      </c>
      <c r="V198" s="112">
        <v>2370102.84</v>
      </c>
      <c r="W198" s="112">
        <v>0</v>
      </c>
      <c r="X198" s="169">
        <f t="shared" si="81"/>
        <v>0</v>
      </c>
      <c r="Y198" s="169">
        <f t="shared" si="82"/>
        <v>-12454.244941376994</v>
      </c>
      <c r="Z198" s="169">
        <f t="shared" si="83"/>
        <v>-139417.813929</v>
      </c>
      <c r="AA198" s="169">
        <f t="shared" si="84"/>
        <v>-141203.89187200001</v>
      </c>
      <c r="AB198" s="169">
        <f t="shared" si="85"/>
        <v>-40</v>
      </c>
      <c r="AC198" s="169">
        <f t="shared" si="86"/>
        <v>-17</v>
      </c>
      <c r="AD198" s="169">
        <f t="shared" si="87"/>
        <v>0</v>
      </c>
      <c r="AE198" s="148">
        <f t="shared" si="88"/>
        <v>-6020409.7797895093</v>
      </c>
      <c r="AF198" s="169">
        <f t="shared" si="89"/>
        <v>-2370102.84</v>
      </c>
      <c r="AG198" s="169">
        <f t="shared" si="90"/>
        <v>0</v>
      </c>
    </row>
    <row r="199" spans="1:33" ht="78.75" hidden="1" x14ac:dyDescent="0.3">
      <c r="A199" s="349"/>
      <c r="B199" s="324"/>
      <c r="C199" s="73" t="s">
        <v>316</v>
      </c>
      <c r="D199" s="209"/>
      <c r="E199" s="74">
        <v>50571.536077580502</v>
      </c>
      <c r="F199" s="74">
        <v>47801.708156100802</v>
      </c>
      <c r="G199" s="74">
        <v>48562.219157051899</v>
      </c>
      <c r="H199" s="94">
        <v>340</v>
      </c>
      <c r="I199" s="94">
        <v>340</v>
      </c>
      <c r="J199" s="94">
        <v>340</v>
      </c>
      <c r="K199" s="194">
        <v>17194322.266377401</v>
      </c>
      <c r="L199" s="194">
        <v>16252580.773074299</v>
      </c>
      <c r="M199" s="194">
        <v>16511154.513397601</v>
      </c>
      <c r="O199" s="147">
        <v>139124.90881399999</v>
      </c>
      <c r="P199" s="147">
        <v>129946.83309</v>
      </c>
      <c r="Q199" s="112">
        <v>131611.57854700001</v>
      </c>
      <c r="R199" s="112">
        <v>46</v>
      </c>
      <c r="S199" s="112">
        <v>68</v>
      </c>
      <c r="T199" s="112">
        <v>80</v>
      </c>
      <c r="U199" s="112">
        <v>6399745.8099999996</v>
      </c>
      <c r="V199" s="112">
        <v>8836384.6500000004</v>
      </c>
      <c r="W199" s="112">
        <v>10528926.279999999</v>
      </c>
      <c r="X199" s="169">
        <f t="shared" si="81"/>
        <v>0</v>
      </c>
      <c r="Y199" s="169">
        <f t="shared" si="82"/>
        <v>-88553.372736419493</v>
      </c>
      <c r="Z199" s="169">
        <f t="shared" si="83"/>
        <v>-82145.124933899206</v>
      </c>
      <c r="AA199" s="169">
        <f t="shared" si="84"/>
        <v>-83049.359389948106</v>
      </c>
      <c r="AB199" s="169">
        <f t="shared" si="85"/>
        <v>294</v>
      </c>
      <c r="AC199" s="169">
        <f t="shared" si="86"/>
        <v>272</v>
      </c>
      <c r="AD199" s="169">
        <f t="shared" si="87"/>
        <v>260</v>
      </c>
      <c r="AE199" s="148">
        <f t="shared" si="88"/>
        <v>10794576.456377402</v>
      </c>
      <c r="AF199" s="169">
        <f t="shared" si="89"/>
        <v>7416196.1230742987</v>
      </c>
      <c r="AG199" s="169">
        <f t="shared" si="90"/>
        <v>5982228.2333976012</v>
      </c>
    </row>
    <row r="200" spans="1:33" ht="157.5" hidden="1" x14ac:dyDescent="0.3">
      <c r="A200" s="349"/>
      <c r="B200" s="324"/>
      <c r="C200" s="73" t="s">
        <v>153</v>
      </c>
      <c r="D200" s="101"/>
      <c r="E200" s="74">
        <v>133424.51514212199</v>
      </c>
      <c r="F200" s="74">
        <v>126116.788765059</v>
      </c>
      <c r="G200" s="74">
        <v>128123.269473807</v>
      </c>
      <c r="H200" s="94">
        <v>52</v>
      </c>
      <c r="I200" s="94">
        <v>56</v>
      </c>
      <c r="J200" s="94">
        <v>56</v>
      </c>
      <c r="K200" s="194">
        <v>6938074.7873903401</v>
      </c>
      <c r="L200" s="194">
        <v>7062540.1708432799</v>
      </c>
      <c r="M200" s="194">
        <v>7174903.0905331997</v>
      </c>
      <c r="O200" s="147">
        <v>140214.74514700001</v>
      </c>
      <c r="P200" s="147">
        <v>130964.772877</v>
      </c>
      <c r="Q200" s="112">
        <v>132642.559133</v>
      </c>
      <c r="R200" s="112">
        <v>54</v>
      </c>
      <c r="S200" s="112">
        <v>48</v>
      </c>
      <c r="T200" s="112">
        <v>40</v>
      </c>
      <c r="U200" s="112">
        <v>7571596.2400000002</v>
      </c>
      <c r="V200" s="112">
        <v>6286309.0999999996</v>
      </c>
      <c r="W200" s="112">
        <v>5305702.37</v>
      </c>
      <c r="X200" s="169">
        <f t="shared" si="81"/>
        <v>0</v>
      </c>
      <c r="Y200" s="169">
        <f t="shared" si="82"/>
        <v>-6790.2300048780162</v>
      </c>
      <c r="Z200" s="169">
        <f t="shared" si="83"/>
        <v>-4847.9841119409975</v>
      </c>
      <c r="AA200" s="169">
        <f t="shared" si="84"/>
        <v>-4519.2896591930039</v>
      </c>
      <c r="AB200" s="169">
        <f t="shared" si="85"/>
        <v>-2</v>
      </c>
      <c r="AC200" s="169">
        <f t="shared" si="86"/>
        <v>8</v>
      </c>
      <c r="AD200" s="169">
        <f t="shared" si="87"/>
        <v>16</v>
      </c>
      <c r="AE200" s="148">
        <f t="shared" si="88"/>
        <v>-633521.4526096601</v>
      </c>
      <c r="AF200" s="169">
        <f t="shared" si="89"/>
        <v>776231.07084328029</v>
      </c>
      <c r="AG200" s="169">
        <f t="shared" si="90"/>
        <v>1869200.7205331996</v>
      </c>
    </row>
    <row r="201" spans="1:33" ht="173.25" hidden="1" x14ac:dyDescent="0.3">
      <c r="A201" s="349"/>
      <c r="B201" s="324"/>
      <c r="C201" s="73" t="s">
        <v>364</v>
      </c>
      <c r="D201" s="101"/>
      <c r="E201" s="74">
        <v>133651.51645806199</v>
      </c>
      <c r="F201" s="74">
        <v>126331.35693075199</v>
      </c>
      <c r="G201" s="74">
        <v>128341.251355386</v>
      </c>
      <c r="H201" s="94">
        <v>34</v>
      </c>
      <c r="I201" s="94">
        <v>36</v>
      </c>
      <c r="J201" s="94">
        <v>36</v>
      </c>
      <c r="K201" s="194">
        <v>4544151.5595741002</v>
      </c>
      <c r="L201" s="194">
        <v>4547928.8495070599</v>
      </c>
      <c r="M201" s="194">
        <v>4620285.0487938803</v>
      </c>
      <c r="O201" s="147">
        <v>51516.490775999999</v>
      </c>
      <c r="P201" s="147">
        <v>48117.945847000003</v>
      </c>
      <c r="Q201" s="112">
        <v>48734.383584000003</v>
      </c>
      <c r="R201" s="112">
        <v>214</v>
      </c>
      <c r="S201" s="112">
        <v>213</v>
      </c>
      <c r="T201" s="112">
        <v>221</v>
      </c>
      <c r="U201" s="112">
        <v>11024529.02</v>
      </c>
      <c r="V201" s="112">
        <v>10249122.470000001</v>
      </c>
      <c r="W201" s="112">
        <v>10770298.77</v>
      </c>
      <c r="X201" s="169">
        <f t="shared" si="81"/>
        <v>0</v>
      </c>
      <c r="Y201" s="169">
        <f t="shared" si="82"/>
        <v>82135.025682061998</v>
      </c>
      <c r="Z201" s="169">
        <f t="shared" si="83"/>
        <v>78213.411083751998</v>
      </c>
      <c r="AA201" s="169">
        <f t="shared" si="84"/>
        <v>79606.867771385994</v>
      </c>
      <c r="AB201" s="169">
        <f t="shared" si="85"/>
        <v>-180</v>
      </c>
      <c r="AC201" s="169">
        <f t="shared" si="86"/>
        <v>-177</v>
      </c>
      <c r="AD201" s="169">
        <f t="shared" si="87"/>
        <v>-185</v>
      </c>
      <c r="AE201" s="148">
        <f t="shared" si="88"/>
        <v>-6480377.4604258994</v>
      </c>
      <c r="AF201" s="169">
        <f t="shared" si="89"/>
        <v>-5701193.6204929408</v>
      </c>
      <c r="AG201" s="169">
        <f t="shared" si="90"/>
        <v>-6150013.7212061193</v>
      </c>
    </row>
    <row r="202" spans="1:33" ht="126" hidden="1" x14ac:dyDescent="0.3">
      <c r="A202" s="349"/>
      <c r="B202" s="324"/>
      <c r="C202" s="73" t="s">
        <v>452</v>
      </c>
      <c r="D202" s="101"/>
      <c r="E202" s="74">
        <v>148361.45178160601</v>
      </c>
      <c r="F202" s="74">
        <v>140235.62199474801</v>
      </c>
      <c r="G202" s="74">
        <v>142466.729153177</v>
      </c>
      <c r="H202" s="94">
        <v>74</v>
      </c>
      <c r="I202" s="94">
        <v>76</v>
      </c>
      <c r="J202" s="94">
        <v>76</v>
      </c>
      <c r="K202" s="194">
        <v>10978747.431838799</v>
      </c>
      <c r="L202" s="194">
        <v>10657907.2716009</v>
      </c>
      <c r="M202" s="194">
        <v>10827471.4156415</v>
      </c>
      <c r="O202" s="147">
        <v>136388.421558</v>
      </c>
      <c r="P202" s="147">
        <v>127390.87200600001</v>
      </c>
      <c r="Q202" s="112">
        <v>129022.873112</v>
      </c>
      <c r="R202" s="112">
        <v>50</v>
      </c>
      <c r="S202" s="112">
        <v>45</v>
      </c>
      <c r="T202" s="112">
        <v>46</v>
      </c>
      <c r="U202" s="112">
        <v>6819421.0800000001</v>
      </c>
      <c r="V202" s="112">
        <v>5732589.2400000002</v>
      </c>
      <c r="W202" s="112">
        <v>5935052.1600000001</v>
      </c>
      <c r="X202" s="169">
        <f t="shared" si="81"/>
        <v>0</v>
      </c>
      <c r="Y202" s="169">
        <f t="shared" si="82"/>
        <v>11973.030223606009</v>
      </c>
      <c r="Z202" s="169">
        <f t="shared" si="83"/>
        <v>12844.749988748008</v>
      </c>
      <c r="AA202" s="169">
        <f t="shared" si="84"/>
        <v>13443.856041177001</v>
      </c>
      <c r="AB202" s="169">
        <f t="shared" si="85"/>
        <v>24</v>
      </c>
      <c r="AC202" s="169">
        <f t="shared" si="86"/>
        <v>31</v>
      </c>
      <c r="AD202" s="169">
        <f t="shared" si="87"/>
        <v>30</v>
      </c>
      <c r="AE202" s="148">
        <f t="shared" si="88"/>
        <v>4159326.3518387992</v>
      </c>
      <c r="AF202" s="169">
        <f t="shared" si="89"/>
        <v>4925318.0316009</v>
      </c>
      <c r="AG202" s="169">
        <f t="shared" si="90"/>
        <v>4892419.2556414995</v>
      </c>
    </row>
    <row r="203" spans="1:33" ht="157.5" hidden="1" x14ac:dyDescent="0.3">
      <c r="A203" s="349"/>
      <c r="B203" s="324"/>
      <c r="C203" s="73" t="s">
        <v>453</v>
      </c>
      <c r="D203" s="101"/>
      <c r="E203" s="74">
        <v>151002.59966831701</v>
      </c>
      <c r="F203" s="74">
        <v>142732.11296475201</v>
      </c>
      <c r="G203" s="74">
        <v>145002.93855416801</v>
      </c>
      <c r="H203" s="94">
        <v>79</v>
      </c>
      <c r="I203" s="94">
        <v>90</v>
      </c>
      <c r="J203" s="94">
        <v>90</v>
      </c>
      <c r="K203" s="194">
        <v>11929205.3737971</v>
      </c>
      <c r="L203" s="194">
        <v>12845890.166827699</v>
      </c>
      <c r="M203" s="194">
        <v>13050264.469875099</v>
      </c>
      <c r="O203" s="147">
        <v>136826.538627</v>
      </c>
      <c r="P203" s="147">
        <v>127800.086475</v>
      </c>
      <c r="Q203" s="112">
        <v>129437.330017</v>
      </c>
      <c r="R203" s="112">
        <v>26</v>
      </c>
      <c r="S203" s="112">
        <v>37</v>
      </c>
      <c r="T203" s="112">
        <v>41</v>
      </c>
      <c r="U203" s="112">
        <v>3557490</v>
      </c>
      <c r="V203" s="112">
        <v>4728603.2</v>
      </c>
      <c r="W203" s="112">
        <v>5306930.53</v>
      </c>
      <c r="X203" s="169">
        <f t="shared" si="81"/>
        <v>0</v>
      </c>
      <c r="Y203" s="169">
        <f t="shared" si="82"/>
        <v>14176.061041317007</v>
      </c>
      <c r="Z203" s="169">
        <f t="shared" si="83"/>
        <v>14932.02648975201</v>
      </c>
      <c r="AA203" s="169">
        <f t="shared" si="84"/>
        <v>15565.608537168009</v>
      </c>
      <c r="AB203" s="169">
        <f t="shared" si="85"/>
        <v>53</v>
      </c>
      <c r="AC203" s="169">
        <f t="shared" si="86"/>
        <v>53</v>
      </c>
      <c r="AD203" s="169">
        <f t="shared" si="87"/>
        <v>49</v>
      </c>
      <c r="AE203" s="148">
        <f t="shared" si="88"/>
        <v>8371715.3737971</v>
      </c>
      <c r="AF203" s="169">
        <f t="shared" si="89"/>
        <v>8117286.966827699</v>
      </c>
      <c r="AG203" s="169">
        <f t="shared" si="90"/>
        <v>7743333.9398750989</v>
      </c>
    </row>
    <row r="204" spans="1:33" ht="157.5" hidden="1" x14ac:dyDescent="0.3">
      <c r="A204" s="349"/>
      <c r="B204" s="324"/>
      <c r="C204" s="73" t="s">
        <v>454</v>
      </c>
      <c r="D204" s="101"/>
      <c r="E204" s="74">
        <v>151580.84014304201</v>
      </c>
      <c r="F204" s="74">
        <v>143278.68292969299</v>
      </c>
      <c r="G204" s="74">
        <v>145558.204285163</v>
      </c>
      <c r="H204" s="94">
        <v>64</v>
      </c>
      <c r="I204" s="94">
        <v>65</v>
      </c>
      <c r="J204" s="94">
        <v>65</v>
      </c>
      <c r="K204" s="194">
        <v>9701173.7691546995</v>
      </c>
      <c r="L204" s="194">
        <v>9313114.3904300202</v>
      </c>
      <c r="M204" s="194">
        <v>9461283.2785356194</v>
      </c>
      <c r="O204" s="147">
        <v>138826.066766</v>
      </c>
      <c r="P204" s="147">
        <v>129667.705663</v>
      </c>
      <c r="Q204" s="112">
        <v>131328.875225</v>
      </c>
      <c r="R204" s="112">
        <v>31</v>
      </c>
      <c r="S204" s="112">
        <v>10</v>
      </c>
      <c r="T204" s="112">
        <v>0</v>
      </c>
      <c r="U204" s="112">
        <v>4303608.07</v>
      </c>
      <c r="V204" s="112">
        <v>1296677.06</v>
      </c>
      <c r="W204" s="112">
        <v>0</v>
      </c>
      <c r="X204" s="169">
        <f t="shared" si="81"/>
        <v>0</v>
      </c>
      <c r="Y204" s="169">
        <f t="shared" si="82"/>
        <v>12754.773377042002</v>
      </c>
      <c r="Z204" s="169">
        <f t="shared" si="83"/>
        <v>13610.977266692993</v>
      </c>
      <c r="AA204" s="169">
        <f t="shared" si="84"/>
        <v>14229.329060163</v>
      </c>
      <c r="AB204" s="169">
        <f t="shared" si="85"/>
        <v>33</v>
      </c>
      <c r="AC204" s="169">
        <f t="shared" si="86"/>
        <v>55</v>
      </c>
      <c r="AD204" s="169">
        <f t="shared" si="87"/>
        <v>65</v>
      </c>
      <c r="AE204" s="148">
        <f t="shared" si="88"/>
        <v>5397565.6991546992</v>
      </c>
      <c r="AF204" s="169">
        <f t="shared" si="89"/>
        <v>8016437.3304300196</v>
      </c>
      <c r="AG204" s="169">
        <f t="shared" si="90"/>
        <v>9461283.2785356194</v>
      </c>
    </row>
    <row r="205" spans="1:33" ht="126" hidden="1" x14ac:dyDescent="0.3">
      <c r="A205" s="349"/>
      <c r="B205" s="324"/>
      <c r="C205" s="73" t="s">
        <v>376</v>
      </c>
      <c r="D205" s="101"/>
      <c r="E205" s="74">
        <v>136463.05829282801</v>
      </c>
      <c r="F205" s="74">
        <v>128988.90950326499</v>
      </c>
      <c r="G205" s="74">
        <v>131041.08480121801</v>
      </c>
      <c r="H205" s="94">
        <v>87</v>
      </c>
      <c r="I205" s="94">
        <v>94</v>
      </c>
      <c r="J205" s="94">
        <v>94</v>
      </c>
      <c r="K205" s="194">
        <v>11872286.0714761</v>
      </c>
      <c r="L205" s="194">
        <v>12124957.493306899</v>
      </c>
      <c r="M205" s="194">
        <v>12317861.971314499</v>
      </c>
      <c r="O205" s="147">
        <v>152739.880408</v>
      </c>
      <c r="P205" s="147">
        <v>142663.62447000001</v>
      </c>
      <c r="Q205" s="112">
        <v>144491.28440599999</v>
      </c>
      <c r="R205" s="112">
        <v>33</v>
      </c>
      <c r="S205" s="112">
        <v>41</v>
      </c>
      <c r="T205" s="112">
        <v>28</v>
      </c>
      <c r="U205" s="112">
        <v>5040416.05</v>
      </c>
      <c r="V205" s="112">
        <v>5849208.5999999996</v>
      </c>
      <c r="W205" s="112">
        <v>4045755.96</v>
      </c>
      <c r="X205" s="169">
        <f t="shared" si="81"/>
        <v>0</v>
      </c>
      <c r="Y205" s="169">
        <f t="shared" si="82"/>
        <v>-16276.822115171992</v>
      </c>
      <c r="Z205" s="169">
        <f t="shared" si="83"/>
        <v>-13674.714966735017</v>
      </c>
      <c r="AA205" s="169">
        <f t="shared" si="84"/>
        <v>-13450.199604781985</v>
      </c>
      <c r="AB205" s="169">
        <f t="shared" si="85"/>
        <v>54</v>
      </c>
      <c r="AC205" s="169">
        <f t="shared" si="86"/>
        <v>53</v>
      </c>
      <c r="AD205" s="169">
        <f t="shared" si="87"/>
        <v>66</v>
      </c>
      <c r="AE205" s="148">
        <f t="shared" si="88"/>
        <v>6831870.0214761002</v>
      </c>
      <c r="AF205" s="169">
        <f t="shared" si="89"/>
        <v>6275748.8933068998</v>
      </c>
      <c r="AG205" s="169">
        <f t="shared" si="90"/>
        <v>8272106.0113144992</v>
      </c>
    </row>
    <row r="206" spans="1:33" ht="157.5" hidden="1" x14ac:dyDescent="0.3">
      <c r="A206" s="349"/>
      <c r="B206" s="324"/>
      <c r="C206" s="73" t="s">
        <v>392</v>
      </c>
      <c r="D206" s="209"/>
      <c r="E206" s="74">
        <v>142202.580636909</v>
      </c>
      <c r="F206" s="74">
        <v>134414.07531269401</v>
      </c>
      <c r="G206" s="74">
        <v>136552.56338981699</v>
      </c>
      <c r="H206" s="94">
        <v>46</v>
      </c>
      <c r="I206" s="94">
        <v>59</v>
      </c>
      <c r="J206" s="94">
        <v>59</v>
      </c>
      <c r="K206" s="194">
        <v>6541318.7092978004</v>
      </c>
      <c r="L206" s="194">
        <v>7930430.44344893</v>
      </c>
      <c r="M206" s="194">
        <v>8056601.23999923</v>
      </c>
      <c r="O206" s="147">
        <v>155423.23145399999</v>
      </c>
      <c r="P206" s="147">
        <v>145169.954742</v>
      </c>
      <c r="Q206" s="112">
        <v>147029.72320899999</v>
      </c>
      <c r="R206" s="112">
        <v>32</v>
      </c>
      <c r="S206" s="112">
        <v>48</v>
      </c>
      <c r="T206" s="112">
        <v>47</v>
      </c>
      <c r="U206" s="112">
        <v>4973543.41</v>
      </c>
      <c r="V206" s="112">
        <v>6968157.8300000001</v>
      </c>
      <c r="W206" s="112">
        <v>6910396.9900000002</v>
      </c>
      <c r="X206" s="169">
        <f t="shared" si="81"/>
        <v>0</v>
      </c>
      <c r="Y206" s="169">
        <f t="shared" si="82"/>
        <v>-13220.650817090995</v>
      </c>
      <c r="Z206" s="169">
        <f t="shared" si="83"/>
        <v>-10755.879429305991</v>
      </c>
      <c r="AA206" s="169">
        <f t="shared" si="84"/>
        <v>-10477.159819182998</v>
      </c>
      <c r="AB206" s="169">
        <f t="shared" si="85"/>
        <v>14</v>
      </c>
      <c r="AC206" s="169">
        <f t="shared" si="86"/>
        <v>11</v>
      </c>
      <c r="AD206" s="169">
        <f t="shared" si="87"/>
        <v>12</v>
      </c>
      <c r="AE206" s="148">
        <f t="shared" si="88"/>
        <v>1567775.2992978003</v>
      </c>
      <c r="AF206" s="169">
        <f t="shared" si="89"/>
        <v>962272.61344892997</v>
      </c>
      <c r="AG206" s="169">
        <f t="shared" si="90"/>
        <v>1146204.2499992298</v>
      </c>
    </row>
    <row r="207" spans="1:33" ht="157.5" hidden="1" x14ac:dyDescent="0.3">
      <c r="A207" s="349"/>
      <c r="B207" s="324"/>
      <c r="C207" s="73" t="s">
        <v>84</v>
      </c>
      <c r="D207" s="101"/>
      <c r="E207" s="74">
        <v>132460.574255479</v>
      </c>
      <c r="F207" s="74">
        <v>125205.643796866</v>
      </c>
      <c r="G207" s="74">
        <v>127197.628459375</v>
      </c>
      <c r="H207" s="94">
        <v>13</v>
      </c>
      <c r="I207" s="94">
        <v>23</v>
      </c>
      <c r="J207" s="94">
        <v>23</v>
      </c>
      <c r="K207" s="194">
        <v>1721987.46532122</v>
      </c>
      <c r="L207" s="194">
        <v>2879729.8073279099</v>
      </c>
      <c r="M207" s="194">
        <v>2925545.45456562</v>
      </c>
      <c r="O207" s="147">
        <v>156128.61883699999</v>
      </c>
      <c r="P207" s="147">
        <v>145828.807692</v>
      </c>
      <c r="Q207" s="112">
        <v>147697.016707</v>
      </c>
      <c r="R207" s="112">
        <v>68</v>
      </c>
      <c r="S207" s="112">
        <v>54</v>
      </c>
      <c r="T207" s="112">
        <v>47</v>
      </c>
      <c r="U207" s="112">
        <v>10616746.08</v>
      </c>
      <c r="V207" s="112">
        <v>7874755.6200000001</v>
      </c>
      <c r="W207" s="112">
        <v>6941759.79</v>
      </c>
      <c r="X207" s="169">
        <f t="shared" si="81"/>
        <v>0</v>
      </c>
      <c r="Y207" s="169">
        <f t="shared" si="82"/>
        <v>-23668.044581520982</v>
      </c>
      <c r="Z207" s="169">
        <f t="shared" si="83"/>
        <v>-20623.163895133999</v>
      </c>
      <c r="AA207" s="169">
        <f t="shared" si="84"/>
        <v>-20499.388247625</v>
      </c>
      <c r="AB207" s="169">
        <f t="shared" si="85"/>
        <v>-55</v>
      </c>
      <c r="AC207" s="169">
        <f t="shared" si="86"/>
        <v>-31</v>
      </c>
      <c r="AD207" s="169">
        <f t="shared" si="87"/>
        <v>-24</v>
      </c>
      <c r="AE207" s="148">
        <f t="shared" si="88"/>
        <v>-8894758.6146787796</v>
      </c>
      <c r="AF207" s="169">
        <f t="shared" si="89"/>
        <v>-4995025.8126720898</v>
      </c>
      <c r="AG207" s="169">
        <f t="shared" si="90"/>
        <v>-4016214.33543438</v>
      </c>
    </row>
    <row r="208" spans="1:33" ht="141.75" hidden="1" x14ac:dyDescent="0.3">
      <c r="A208" s="349"/>
      <c r="B208" s="324"/>
      <c r="C208" s="73" t="s">
        <v>455</v>
      </c>
      <c r="D208" s="101"/>
      <c r="E208" s="74">
        <v>135721.86856027</v>
      </c>
      <c r="F208" s="74">
        <v>128288.31502249899</v>
      </c>
      <c r="G208" s="74">
        <v>130329.344070027</v>
      </c>
      <c r="H208" s="94">
        <v>89</v>
      </c>
      <c r="I208" s="94">
        <v>95</v>
      </c>
      <c r="J208" s="94">
        <v>95</v>
      </c>
      <c r="K208" s="194">
        <v>12079246.301864</v>
      </c>
      <c r="L208" s="194">
        <v>12187389.927137399</v>
      </c>
      <c r="M208" s="194">
        <v>12381287.686652601</v>
      </c>
      <c r="O208" s="147">
        <v>139790.81309000001</v>
      </c>
      <c r="P208" s="147">
        <v>130568.807634</v>
      </c>
      <c r="Q208" s="112">
        <v>132241.52119</v>
      </c>
      <c r="R208" s="112">
        <v>42</v>
      </c>
      <c r="S208" s="112">
        <v>64</v>
      </c>
      <c r="T208" s="112">
        <v>75</v>
      </c>
      <c r="U208" s="112">
        <v>5871214.1500000004</v>
      </c>
      <c r="V208" s="112">
        <v>8356403.6900000004</v>
      </c>
      <c r="W208" s="112">
        <v>9918114.0899999999</v>
      </c>
      <c r="X208" s="169">
        <f t="shared" si="81"/>
        <v>0</v>
      </c>
      <c r="Y208" s="169">
        <f t="shared" si="82"/>
        <v>-4068.9445297300117</v>
      </c>
      <c r="Z208" s="169">
        <f t="shared" si="83"/>
        <v>-2280.4926115010021</v>
      </c>
      <c r="AA208" s="169">
        <f t="shared" si="84"/>
        <v>-1912.1771199729992</v>
      </c>
      <c r="AB208" s="169">
        <f t="shared" si="85"/>
        <v>47</v>
      </c>
      <c r="AC208" s="169">
        <f t="shared" si="86"/>
        <v>31</v>
      </c>
      <c r="AD208" s="169">
        <f t="shared" si="87"/>
        <v>20</v>
      </c>
      <c r="AE208" s="148">
        <f t="shared" si="88"/>
        <v>6208032.1518639997</v>
      </c>
      <c r="AF208" s="169">
        <f t="shared" si="89"/>
        <v>3830986.2371373987</v>
      </c>
      <c r="AG208" s="169">
        <f t="shared" si="90"/>
        <v>2463173.5966526009</v>
      </c>
    </row>
    <row r="209" spans="1:33" ht="173.25" hidden="1" x14ac:dyDescent="0.3">
      <c r="A209" s="349"/>
      <c r="B209" s="324"/>
      <c r="C209" s="73" t="s">
        <v>389</v>
      </c>
      <c r="D209" s="101"/>
      <c r="E209" s="74">
        <v>146617.12265001101</v>
      </c>
      <c r="F209" s="74">
        <v>138586.83086592899</v>
      </c>
      <c r="G209" s="74">
        <v>140791.70624645599</v>
      </c>
      <c r="H209" s="94">
        <v>52</v>
      </c>
      <c r="I209" s="94">
        <v>44</v>
      </c>
      <c r="J209" s="94">
        <v>44</v>
      </c>
      <c r="K209" s="194">
        <v>7624090.3778005801</v>
      </c>
      <c r="L209" s="194">
        <v>6097820.5581008904</v>
      </c>
      <c r="M209" s="194">
        <v>6194835.07484404</v>
      </c>
      <c r="O209" s="147">
        <v>145956.51454</v>
      </c>
      <c r="P209" s="147">
        <v>136327.75751699999</v>
      </c>
      <c r="Q209" s="112">
        <v>138074.24882800001</v>
      </c>
      <c r="R209" s="112">
        <v>21</v>
      </c>
      <c r="S209" s="112">
        <v>31</v>
      </c>
      <c r="T209" s="112">
        <v>53</v>
      </c>
      <c r="U209" s="112">
        <v>3065086.81</v>
      </c>
      <c r="V209" s="112">
        <v>4226160.4800000004</v>
      </c>
      <c r="W209" s="112">
        <v>7317935.1900000004</v>
      </c>
      <c r="X209" s="169">
        <f t="shared" si="81"/>
        <v>0</v>
      </c>
      <c r="Y209" s="169">
        <f t="shared" si="82"/>
        <v>660.60811001100228</v>
      </c>
      <c r="Z209" s="169">
        <f t="shared" si="83"/>
        <v>2259.0733489289996</v>
      </c>
      <c r="AA209" s="169">
        <f t="shared" si="84"/>
        <v>2717.4574184559751</v>
      </c>
      <c r="AB209" s="169">
        <f t="shared" si="85"/>
        <v>31</v>
      </c>
      <c r="AC209" s="169">
        <f t="shared" si="86"/>
        <v>13</v>
      </c>
      <c r="AD209" s="169">
        <f t="shared" si="87"/>
        <v>-9</v>
      </c>
      <c r="AE209" s="148">
        <f t="shared" si="88"/>
        <v>4559003.5678005796</v>
      </c>
      <c r="AF209" s="169">
        <f t="shared" si="89"/>
        <v>1871660.0781008899</v>
      </c>
      <c r="AG209" s="169">
        <f t="shared" si="90"/>
        <v>-1123100.1151559604</v>
      </c>
    </row>
    <row r="210" spans="1:33" ht="126" hidden="1" x14ac:dyDescent="0.3">
      <c r="A210" s="349"/>
      <c r="B210" s="324"/>
      <c r="C210" s="73" t="s">
        <v>456</v>
      </c>
      <c r="D210" s="101"/>
      <c r="E210" s="74">
        <v>151870.34581826901</v>
      </c>
      <c r="F210" s="74">
        <v>143552.33212902999</v>
      </c>
      <c r="G210" s="74">
        <v>145836.20716211101</v>
      </c>
      <c r="H210" s="94">
        <v>39</v>
      </c>
      <c r="I210" s="94">
        <v>37</v>
      </c>
      <c r="J210" s="94">
        <v>37</v>
      </c>
      <c r="K210" s="194">
        <v>5922943.4869125001</v>
      </c>
      <c r="L210" s="194">
        <v>5311436.2887741197</v>
      </c>
      <c r="M210" s="194">
        <v>5395939.6649981001</v>
      </c>
      <c r="O210" s="147">
        <v>135373.72564799999</v>
      </c>
      <c r="P210" s="147">
        <v>126443.11562500001</v>
      </c>
      <c r="Q210" s="112">
        <v>128062.97504999999</v>
      </c>
      <c r="R210" s="112">
        <v>27</v>
      </c>
      <c r="S210" s="112">
        <v>27</v>
      </c>
      <c r="T210" s="112">
        <v>28</v>
      </c>
      <c r="U210" s="112">
        <v>3655090.59</v>
      </c>
      <c r="V210" s="112">
        <v>3413964.12</v>
      </c>
      <c r="W210" s="112">
        <v>3585763.3</v>
      </c>
      <c r="X210" s="169">
        <f t="shared" si="81"/>
        <v>0</v>
      </c>
      <c r="Y210" s="169">
        <f t="shared" si="82"/>
        <v>16496.620170269016</v>
      </c>
      <c r="Z210" s="169">
        <f t="shared" si="83"/>
        <v>17109.216504029988</v>
      </c>
      <c r="AA210" s="169">
        <f t="shared" si="84"/>
        <v>17773.232112111014</v>
      </c>
      <c r="AB210" s="169">
        <f t="shared" si="85"/>
        <v>12</v>
      </c>
      <c r="AC210" s="169">
        <f t="shared" si="86"/>
        <v>10</v>
      </c>
      <c r="AD210" s="169">
        <f t="shared" si="87"/>
        <v>9</v>
      </c>
      <c r="AE210" s="148">
        <f t="shared" si="88"/>
        <v>2267852.8969125003</v>
      </c>
      <c r="AF210" s="169">
        <f t="shared" si="89"/>
        <v>1897472.1687741196</v>
      </c>
      <c r="AG210" s="169">
        <f t="shared" si="90"/>
        <v>1810176.3649981003</v>
      </c>
    </row>
    <row r="211" spans="1:33" ht="173.25" hidden="1" x14ac:dyDescent="0.3">
      <c r="A211" s="349"/>
      <c r="B211" s="324"/>
      <c r="C211" s="73" t="s">
        <v>457</v>
      </c>
      <c r="D211" s="101"/>
      <c r="E211" s="74">
        <v>134979.98501722599</v>
      </c>
      <c r="F211" s="74">
        <v>127587.064904321</v>
      </c>
      <c r="G211" s="74">
        <v>129616.937270428</v>
      </c>
      <c r="H211" s="94">
        <v>22</v>
      </c>
      <c r="I211" s="94">
        <v>26</v>
      </c>
      <c r="J211" s="94">
        <v>26</v>
      </c>
      <c r="K211" s="194">
        <v>2969559.6703789802</v>
      </c>
      <c r="L211" s="194">
        <v>3317263.6875123498</v>
      </c>
      <c r="M211" s="194">
        <v>3370040.3690311401</v>
      </c>
      <c r="O211" s="147">
        <v>138886.64620799999</v>
      </c>
      <c r="P211" s="147">
        <v>129724.288678</v>
      </c>
      <c r="Q211" s="112">
        <v>131386.183123</v>
      </c>
      <c r="R211" s="112">
        <v>48</v>
      </c>
      <c r="S211" s="112">
        <v>49</v>
      </c>
      <c r="T211" s="112">
        <v>43</v>
      </c>
      <c r="U211" s="112">
        <v>6666559.0199999996</v>
      </c>
      <c r="V211" s="112">
        <v>6356490.1500000004</v>
      </c>
      <c r="W211" s="112">
        <v>5649605.8700000001</v>
      </c>
      <c r="X211" s="169">
        <f t="shared" si="81"/>
        <v>0</v>
      </c>
      <c r="Y211" s="169">
        <f t="shared" si="82"/>
        <v>-3906.6611907740007</v>
      </c>
      <c r="Z211" s="169">
        <f t="shared" si="83"/>
        <v>-2137.2237736789975</v>
      </c>
      <c r="AA211" s="169">
        <f t="shared" si="84"/>
        <v>-1769.2458525719994</v>
      </c>
      <c r="AB211" s="169">
        <f t="shared" si="85"/>
        <v>-26</v>
      </c>
      <c r="AC211" s="169">
        <f t="shared" si="86"/>
        <v>-23</v>
      </c>
      <c r="AD211" s="169">
        <f t="shared" si="87"/>
        <v>-17</v>
      </c>
      <c r="AE211" s="148">
        <f t="shared" si="88"/>
        <v>-3696999.3496210193</v>
      </c>
      <c r="AF211" s="169">
        <f t="shared" si="89"/>
        <v>-3039226.4624876506</v>
      </c>
      <c r="AG211" s="169">
        <f t="shared" si="90"/>
        <v>-2279565.50096886</v>
      </c>
    </row>
    <row r="212" spans="1:33" ht="141.75" hidden="1" x14ac:dyDescent="0.3">
      <c r="A212" s="349"/>
      <c r="B212" s="324"/>
      <c r="C212" s="73" t="s">
        <v>458</v>
      </c>
      <c r="D212" s="101"/>
      <c r="E212" s="74">
        <v>149753.41314522101</v>
      </c>
      <c r="F212" s="74">
        <v>141551.34495006499</v>
      </c>
      <c r="G212" s="74">
        <v>143803.38487052999</v>
      </c>
      <c r="H212" s="94">
        <v>19</v>
      </c>
      <c r="I212" s="94">
        <v>10</v>
      </c>
      <c r="J212" s="94">
        <v>10</v>
      </c>
      <c r="K212" s="194">
        <v>2845314.8497592001</v>
      </c>
      <c r="L212" s="194">
        <v>1415513.4495006499</v>
      </c>
      <c r="M212" s="194">
        <v>1438033.8487052999</v>
      </c>
      <c r="O212" s="147">
        <v>151013.83195600001</v>
      </c>
      <c r="P212" s="147">
        <v>141051.44350299999</v>
      </c>
      <c r="Q212" s="112">
        <v>142858.44983100001</v>
      </c>
      <c r="R212" s="112">
        <v>45</v>
      </c>
      <c r="S212" s="112">
        <v>48</v>
      </c>
      <c r="T212" s="112">
        <v>39</v>
      </c>
      <c r="U212" s="112">
        <v>6795622.4400000004</v>
      </c>
      <c r="V212" s="112">
        <v>6770469.29</v>
      </c>
      <c r="W212" s="112">
        <v>5571479.54</v>
      </c>
      <c r="X212" s="169">
        <f t="shared" si="81"/>
        <v>0</v>
      </c>
      <c r="Y212" s="169">
        <f t="shared" si="82"/>
        <v>-1260.418810778996</v>
      </c>
      <c r="Z212" s="169">
        <f t="shared" si="83"/>
        <v>499.90144706499996</v>
      </c>
      <c r="AA212" s="169">
        <f t="shared" si="84"/>
        <v>944.93503952998435</v>
      </c>
      <c r="AB212" s="169">
        <f t="shared" si="85"/>
        <v>-26</v>
      </c>
      <c r="AC212" s="169">
        <f t="shared" si="86"/>
        <v>-38</v>
      </c>
      <c r="AD212" s="169">
        <f t="shared" si="87"/>
        <v>-29</v>
      </c>
      <c r="AE212" s="148">
        <f t="shared" si="88"/>
        <v>-3950307.5902408003</v>
      </c>
      <c r="AF212" s="169">
        <f t="shared" si="89"/>
        <v>-5354955.8404993499</v>
      </c>
      <c r="AG212" s="169">
        <f t="shared" si="90"/>
        <v>-4133445.6912946999</v>
      </c>
    </row>
    <row r="213" spans="1:33" ht="157.5" hidden="1" x14ac:dyDescent="0.3">
      <c r="A213" s="349"/>
      <c r="B213" s="324"/>
      <c r="C213" s="73" t="s">
        <v>391</v>
      </c>
      <c r="D213" s="101"/>
      <c r="E213" s="74">
        <v>133651.516257329</v>
      </c>
      <c r="F213" s="74">
        <v>126331.35712049001</v>
      </c>
      <c r="G213" s="74">
        <v>128341.251548142</v>
      </c>
      <c r="H213" s="94">
        <v>30</v>
      </c>
      <c r="I213" s="94">
        <v>34</v>
      </c>
      <c r="J213" s="94">
        <v>34</v>
      </c>
      <c r="K213" s="194">
        <v>4009545.48771988</v>
      </c>
      <c r="L213" s="194">
        <v>4295266.1420966601</v>
      </c>
      <c r="M213" s="194">
        <v>4363602.5526368404</v>
      </c>
      <c r="O213" s="147">
        <v>156481.78260499999</v>
      </c>
      <c r="P213" s="147">
        <v>146158.673232</v>
      </c>
      <c r="Q213" s="112">
        <v>148031.10814600001</v>
      </c>
      <c r="R213" s="112">
        <v>15</v>
      </c>
      <c r="S213" s="112">
        <v>25</v>
      </c>
      <c r="T213" s="112">
        <v>35</v>
      </c>
      <c r="U213" s="112">
        <v>2347226.7400000002</v>
      </c>
      <c r="V213" s="112">
        <v>3653966.83</v>
      </c>
      <c r="W213" s="112">
        <v>5181088.79</v>
      </c>
      <c r="X213" s="169">
        <f t="shared" si="81"/>
        <v>0</v>
      </c>
      <c r="Y213" s="169">
        <f t="shared" si="82"/>
        <v>-22830.266347670986</v>
      </c>
      <c r="Z213" s="169">
        <f t="shared" si="83"/>
        <v>-19827.316111509994</v>
      </c>
      <c r="AA213" s="169">
        <f t="shared" si="84"/>
        <v>-19689.856597858015</v>
      </c>
      <c r="AB213" s="169">
        <f t="shared" si="85"/>
        <v>15</v>
      </c>
      <c r="AC213" s="169">
        <f t="shared" si="86"/>
        <v>9</v>
      </c>
      <c r="AD213" s="169">
        <f t="shared" si="87"/>
        <v>-1</v>
      </c>
      <c r="AE213" s="148">
        <f t="shared" si="88"/>
        <v>1662318.7477198797</v>
      </c>
      <c r="AF213" s="169">
        <f t="shared" si="89"/>
        <v>641299.31209666003</v>
      </c>
      <c r="AG213" s="169">
        <f t="shared" si="90"/>
        <v>-817486.23736315966</v>
      </c>
    </row>
    <row r="214" spans="1:33" ht="18.75" hidden="1" x14ac:dyDescent="0.3">
      <c r="A214" s="108" t="s">
        <v>416</v>
      </c>
      <c r="B214" s="109"/>
      <c r="C214" s="73"/>
      <c r="D214" s="96">
        <v>969100</v>
      </c>
      <c r="E214" s="74"/>
      <c r="F214" s="74"/>
      <c r="G214" s="74"/>
      <c r="H214" s="98"/>
      <c r="I214" s="98"/>
      <c r="J214" s="98"/>
      <c r="K214" s="99">
        <v>143506600</v>
      </c>
      <c r="L214" s="99">
        <v>142821100</v>
      </c>
      <c r="M214" s="99">
        <v>144684800</v>
      </c>
      <c r="N214" s="172" t="e">
        <f>K214-'[5]Объем БА (5)'!$K$229</f>
        <v>#REF!</v>
      </c>
      <c r="U214" s="112">
        <v>119656700</v>
      </c>
      <c r="V214" s="112">
        <v>114747200</v>
      </c>
      <c r="W214" s="112">
        <v>114747200</v>
      </c>
      <c r="X214" s="169" t="e">
        <f t="shared" si="81"/>
        <v>#REF!</v>
      </c>
      <c r="Y214" s="169">
        <f t="shared" si="82"/>
        <v>0</v>
      </c>
      <c r="Z214" s="169">
        <f t="shared" si="83"/>
        <v>0</v>
      </c>
      <c r="AA214" s="169">
        <f t="shared" si="84"/>
        <v>0</v>
      </c>
      <c r="AB214" s="169">
        <f t="shared" si="85"/>
        <v>0</v>
      </c>
      <c r="AC214" s="169">
        <f t="shared" si="86"/>
        <v>0</v>
      </c>
      <c r="AD214" s="169">
        <f t="shared" si="87"/>
        <v>0</v>
      </c>
      <c r="AE214" s="148">
        <f t="shared" si="88"/>
        <v>23849900</v>
      </c>
      <c r="AF214" s="169">
        <f t="shared" si="89"/>
        <v>28073900</v>
      </c>
      <c r="AG214" s="169">
        <f t="shared" si="90"/>
        <v>29937600</v>
      </c>
    </row>
    <row r="215" spans="1:33" ht="157.5" hidden="1" customHeight="1" x14ac:dyDescent="0.3">
      <c r="A215" s="352">
        <v>18</v>
      </c>
      <c r="B215" s="352" t="s">
        <v>281</v>
      </c>
      <c r="C215" s="73" t="s">
        <v>392</v>
      </c>
      <c r="D215" s="101"/>
      <c r="E215" s="74">
        <v>181401.26503692899</v>
      </c>
      <c r="F215" s="74">
        <v>211302.570748231</v>
      </c>
      <c r="G215" s="74">
        <v>215173.087439936</v>
      </c>
      <c r="H215" s="94">
        <v>12</v>
      </c>
      <c r="I215" s="94">
        <v>8</v>
      </c>
      <c r="J215" s="94">
        <v>8</v>
      </c>
      <c r="K215" s="194">
        <v>2176815.18044315</v>
      </c>
      <c r="L215" s="194">
        <v>1690420.5659858501</v>
      </c>
      <c r="M215" s="194">
        <v>1721384.6995194899</v>
      </c>
      <c r="O215" s="147">
        <v>157891.264417</v>
      </c>
      <c r="P215" s="147">
        <v>162820.53662200001</v>
      </c>
      <c r="Q215" s="112">
        <v>168893.753681</v>
      </c>
      <c r="R215" s="112">
        <v>22</v>
      </c>
      <c r="S215" s="112">
        <v>10</v>
      </c>
      <c r="T215" s="112">
        <v>0</v>
      </c>
      <c r="U215" s="112">
        <v>3473607.82</v>
      </c>
      <c r="V215" s="112">
        <v>1628205.37</v>
      </c>
      <c r="W215" s="112">
        <v>0</v>
      </c>
      <c r="X215" s="169">
        <f t="shared" si="81"/>
        <v>0</v>
      </c>
      <c r="Y215" s="169">
        <f t="shared" si="82"/>
        <v>23510.000619928993</v>
      </c>
      <c r="Z215" s="169">
        <f t="shared" si="83"/>
        <v>48482.034126230981</v>
      </c>
      <c r="AA215" s="169">
        <f t="shared" si="84"/>
        <v>46279.333758936002</v>
      </c>
      <c r="AB215" s="169">
        <f t="shared" si="85"/>
        <v>-10</v>
      </c>
      <c r="AC215" s="169">
        <f t="shared" si="86"/>
        <v>-2</v>
      </c>
      <c r="AD215" s="169">
        <f t="shared" si="87"/>
        <v>8</v>
      </c>
      <c r="AE215" s="148">
        <f t="shared" si="88"/>
        <v>-1296792.6395568498</v>
      </c>
      <c r="AF215" s="169">
        <f t="shared" si="89"/>
        <v>62215.195985849947</v>
      </c>
      <c r="AG215" s="169">
        <f t="shared" si="90"/>
        <v>1721384.6995194899</v>
      </c>
    </row>
    <row r="216" spans="1:33" ht="141.75" hidden="1" x14ac:dyDescent="0.3">
      <c r="A216" s="352"/>
      <c r="B216" s="352"/>
      <c r="C216" s="73" t="s">
        <v>393</v>
      </c>
      <c r="D216" s="101"/>
      <c r="E216" s="74">
        <v>181392.87545321399</v>
      </c>
      <c r="F216" s="74">
        <v>211292.79906042799</v>
      </c>
      <c r="G216" s="74">
        <v>215163.13676008099</v>
      </c>
      <c r="H216" s="94">
        <v>19</v>
      </c>
      <c r="I216" s="94">
        <v>10</v>
      </c>
      <c r="J216" s="94">
        <v>10</v>
      </c>
      <c r="K216" s="194">
        <v>3446464.63361107</v>
      </c>
      <c r="L216" s="194">
        <v>2112927.99060428</v>
      </c>
      <c r="M216" s="194">
        <v>2151631.3676008098</v>
      </c>
      <c r="O216" s="147">
        <v>165486.604628</v>
      </c>
      <c r="P216" s="147">
        <v>170652.99887800001</v>
      </c>
      <c r="Q216" s="112">
        <v>177018.36730899999</v>
      </c>
      <c r="R216" s="112">
        <v>42</v>
      </c>
      <c r="S216" s="112">
        <v>43</v>
      </c>
      <c r="T216" s="112">
        <v>42</v>
      </c>
      <c r="U216" s="112">
        <v>6950437.3899999997</v>
      </c>
      <c r="V216" s="112">
        <v>7338078.9500000002</v>
      </c>
      <c r="W216" s="112">
        <v>7434771.4299999997</v>
      </c>
      <c r="X216" s="169">
        <f t="shared" si="81"/>
        <v>0</v>
      </c>
      <c r="Y216" s="169">
        <f t="shared" si="82"/>
        <v>15906.270825213986</v>
      </c>
      <c r="Z216" s="169">
        <f t="shared" si="83"/>
        <v>40639.800182427978</v>
      </c>
      <c r="AA216" s="169">
        <f t="shared" si="84"/>
        <v>38144.769451080996</v>
      </c>
      <c r="AB216" s="169">
        <f t="shared" si="85"/>
        <v>-23</v>
      </c>
      <c r="AC216" s="169">
        <f t="shared" si="86"/>
        <v>-33</v>
      </c>
      <c r="AD216" s="169">
        <f t="shared" si="87"/>
        <v>-32</v>
      </c>
      <c r="AE216" s="148">
        <f t="shared" si="88"/>
        <v>-3503972.7563889297</v>
      </c>
      <c r="AF216" s="169">
        <f t="shared" si="89"/>
        <v>-5225150.9593957197</v>
      </c>
      <c r="AG216" s="169">
        <f t="shared" si="90"/>
        <v>-5283140.0623991899</v>
      </c>
    </row>
    <row r="217" spans="1:33" ht="141.75" hidden="1" x14ac:dyDescent="0.3">
      <c r="A217" s="352"/>
      <c r="B217" s="352"/>
      <c r="C217" s="73" t="s">
        <v>455</v>
      </c>
      <c r="D217" s="101"/>
      <c r="E217" s="74">
        <v>175010.315585206</v>
      </c>
      <c r="F217" s="74">
        <v>203858.169239365</v>
      </c>
      <c r="G217" s="74">
        <v>207592.32374580301</v>
      </c>
      <c r="H217" s="94">
        <v>41</v>
      </c>
      <c r="I217" s="94">
        <v>46</v>
      </c>
      <c r="J217" s="94">
        <v>46</v>
      </c>
      <c r="K217" s="194">
        <v>7175422.9389934596</v>
      </c>
      <c r="L217" s="194">
        <v>9377475.7850107998</v>
      </c>
      <c r="M217" s="194">
        <v>9549246.8923069499</v>
      </c>
      <c r="O217" s="147">
        <v>165477.49174500001</v>
      </c>
      <c r="P217" s="147">
        <v>170643.60149599999</v>
      </c>
      <c r="Q217" s="112">
        <v>177008.619404</v>
      </c>
      <c r="R217" s="112">
        <v>26</v>
      </c>
      <c r="S217" s="112">
        <v>33</v>
      </c>
      <c r="T217" s="112">
        <v>30</v>
      </c>
      <c r="U217" s="112">
        <v>4302414.79</v>
      </c>
      <c r="V217" s="112">
        <v>5631238.8499999996</v>
      </c>
      <c r="W217" s="112">
        <v>5310258.58</v>
      </c>
      <c r="X217" s="169">
        <f t="shared" si="81"/>
        <v>0</v>
      </c>
      <c r="Y217" s="169">
        <f t="shared" si="82"/>
        <v>9532.8238402059942</v>
      </c>
      <c r="Z217" s="169">
        <f t="shared" si="83"/>
        <v>33214.567743365013</v>
      </c>
      <c r="AA217" s="169">
        <f t="shared" si="84"/>
        <v>30583.704341803008</v>
      </c>
      <c r="AB217" s="169">
        <f t="shared" si="85"/>
        <v>15</v>
      </c>
      <c r="AC217" s="169">
        <f t="shared" si="86"/>
        <v>13</v>
      </c>
      <c r="AD217" s="169">
        <f t="shared" si="87"/>
        <v>16</v>
      </c>
      <c r="AE217" s="148">
        <f t="shared" si="88"/>
        <v>2873008.1489934595</v>
      </c>
      <c r="AF217" s="169">
        <f t="shared" si="89"/>
        <v>3746236.9350108001</v>
      </c>
      <c r="AG217" s="169">
        <f t="shared" si="90"/>
        <v>4238988.3123069499</v>
      </c>
    </row>
    <row r="218" spans="1:33" ht="157.5" hidden="1" x14ac:dyDescent="0.3">
      <c r="A218" s="352"/>
      <c r="B218" s="352"/>
      <c r="C218" s="73" t="s">
        <v>394</v>
      </c>
      <c r="D218" s="101"/>
      <c r="E218" s="74">
        <v>181373.74455270401</v>
      </c>
      <c r="F218" s="74">
        <v>211270.51507096499</v>
      </c>
      <c r="G218" s="74">
        <v>215140.444585555</v>
      </c>
      <c r="H218" s="94">
        <v>18</v>
      </c>
      <c r="I218" s="94">
        <v>23</v>
      </c>
      <c r="J218" s="94">
        <v>23</v>
      </c>
      <c r="K218" s="194">
        <v>3264727.4019486699</v>
      </c>
      <c r="L218" s="194">
        <v>4859221.8466322003</v>
      </c>
      <c r="M218" s="194">
        <v>4948230.2254677704</v>
      </c>
      <c r="O218" s="147">
        <v>159278.196849</v>
      </c>
      <c r="P218" s="147">
        <v>164250.76826700001</v>
      </c>
      <c r="Q218" s="112">
        <v>170377.333063</v>
      </c>
      <c r="R218" s="112">
        <v>58</v>
      </c>
      <c r="S218" s="112">
        <v>56</v>
      </c>
      <c r="T218" s="112">
        <v>50</v>
      </c>
      <c r="U218" s="112">
        <v>9238135.4199999999</v>
      </c>
      <c r="V218" s="112">
        <v>9198043.0199999996</v>
      </c>
      <c r="W218" s="112">
        <v>8518866.6500000004</v>
      </c>
      <c r="X218" s="169">
        <f t="shared" si="81"/>
        <v>0</v>
      </c>
      <c r="Y218" s="169">
        <f t="shared" si="82"/>
        <v>22095.547703704011</v>
      </c>
      <c r="Z218" s="169">
        <f t="shared" si="83"/>
        <v>47019.746803964983</v>
      </c>
      <c r="AA218" s="169">
        <f t="shared" si="84"/>
        <v>44763.111522555002</v>
      </c>
      <c r="AB218" s="169">
        <f t="shared" si="85"/>
        <v>-40</v>
      </c>
      <c r="AC218" s="169">
        <f t="shared" si="86"/>
        <v>-33</v>
      </c>
      <c r="AD218" s="169">
        <f t="shared" si="87"/>
        <v>-27</v>
      </c>
      <c r="AE218" s="148">
        <f t="shared" si="88"/>
        <v>-5973408.01805133</v>
      </c>
      <c r="AF218" s="169">
        <f t="shared" si="89"/>
        <v>-4338821.1733677993</v>
      </c>
      <c r="AG218" s="169">
        <f t="shared" si="90"/>
        <v>-3570636.42453223</v>
      </c>
    </row>
    <row r="219" spans="1:33" ht="173.25" hidden="1" x14ac:dyDescent="0.3">
      <c r="A219" s="352"/>
      <c r="B219" s="352"/>
      <c r="C219" s="73" t="s">
        <v>354</v>
      </c>
      <c r="D219" s="101"/>
      <c r="E219" s="74">
        <v>147344.63802648499</v>
      </c>
      <c r="F219" s="74">
        <v>171632.214938016</v>
      </c>
      <c r="G219" s="74">
        <v>174776.07329430399</v>
      </c>
      <c r="H219" s="94">
        <v>43</v>
      </c>
      <c r="I219" s="94">
        <v>23</v>
      </c>
      <c r="J219" s="94">
        <v>23</v>
      </c>
      <c r="K219" s="194">
        <v>6335819.4351388402</v>
      </c>
      <c r="L219" s="194">
        <v>3947540.9435743601</v>
      </c>
      <c r="M219" s="194">
        <v>4019849.6857689898</v>
      </c>
      <c r="O219" s="147">
        <v>165456.70986100001</v>
      </c>
      <c r="P219" s="147">
        <v>170622.17081400001</v>
      </c>
      <c r="Q219" s="112">
        <v>176986.38935700001</v>
      </c>
      <c r="R219" s="112">
        <v>58</v>
      </c>
      <c r="S219" s="112">
        <v>54</v>
      </c>
      <c r="T219" s="112">
        <v>54</v>
      </c>
      <c r="U219" s="112">
        <v>9596489.1500000004</v>
      </c>
      <c r="V219" s="112">
        <v>9213597.2200000007</v>
      </c>
      <c r="W219" s="112">
        <v>9557265.0299999993</v>
      </c>
      <c r="X219" s="169">
        <f t="shared" si="81"/>
        <v>0</v>
      </c>
      <c r="Y219" s="169">
        <f t="shared" si="82"/>
        <v>-18112.071834515024</v>
      </c>
      <c r="Z219" s="169">
        <f t="shared" si="83"/>
        <v>1010.0441240159853</v>
      </c>
      <c r="AA219" s="169">
        <f t="shared" si="84"/>
        <v>-2210.3160626960162</v>
      </c>
      <c r="AB219" s="169">
        <f t="shared" si="85"/>
        <v>-15</v>
      </c>
      <c r="AC219" s="169">
        <f t="shared" si="86"/>
        <v>-31</v>
      </c>
      <c r="AD219" s="169">
        <f t="shared" si="87"/>
        <v>-31</v>
      </c>
      <c r="AE219" s="148">
        <f t="shared" si="88"/>
        <v>-3260669.7148611601</v>
      </c>
      <c r="AF219" s="169">
        <f t="shared" si="89"/>
        <v>-5266056.276425641</v>
      </c>
      <c r="AG219" s="169">
        <f t="shared" si="90"/>
        <v>-5537415.3442310095</v>
      </c>
    </row>
    <row r="220" spans="1:33" ht="78.75" hidden="1" x14ac:dyDescent="0.3">
      <c r="A220" s="352"/>
      <c r="B220" s="352"/>
      <c r="C220" s="73" t="s">
        <v>316</v>
      </c>
      <c r="D220" s="101"/>
      <c r="E220" s="74">
        <v>66338.401275974902</v>
      </c>
      <c r="F220" s="74">
        <v>77273.302317364403</v>
      </c>
      <c r="G220" s="74">
        <v>78688.749395852195</v>
      </c>
      <c r="H220" s="94">
        <v>96</v>
      </c>
      <c r="I220" s="94">
        <v>96</v>
      </c>
      <c r="J220" s="94">
        <v>96</v>
      </c>
      <c r="K220" s="194">
        <v>6368486.5224935897</v>
      </c>
      <c r="L220" s="194">
        <v>7418237.0224669799</v>
      </c>
      <c r="M220" s="194">
        <v>7554119.9420018103</v>
      </c>
      <c r="O220" s="147">
        <v>174239.50395300001</v>
      </c>
      <c r="P220" s="147">
        <v>179679.15856099999</v>
      </c>
      <c r="Q220" s="112">
        <v>186381.20336000001</v>
      </c>
      <c r="R220" s="112">
        <v>0</v>
      </c>
      <c r="S220" s="112">
        <v>8</v>
      </c>
      <c r="T220" s="112">
        <v>22</v>
      </c>
      <c r="U220" s="112">
        <v>0</v>
      </c>
      <c r="V220" s="112">
        <v>1437433.27</v>
      </c>
      <c r="W220" s="112">
        <v>4100386.47</v>
      </c>
      <c r="X220" s="169">
        <f t="shared" si="81"/>
        <v>0</v>
      </c>
      <c r="Y220" s="169">
        <f t="shared" si="82"/>
        <v>-107901.1026770251</v>
      </c>
      <c r="Z220" s="169">
        <f t="shared" si="83"/>
        <v>-102405.85624363559</v>
      </c>
      <c r="AA220" s="169">
        <f t="shared" si="84"/>
        <v>-107692.45396414782</v>
      </c>
      <c r="AB220" s="169">
        <f t="shared" si="85"/>
        <v>96</v>
      </c>
      <c r="AC220" s="169">
        <f t="shared" si="86"/>
        <v>88</v>
      </c>
      <c r="AD220" s="169">
        <f t="shared" si="87"/>
        <v>74</v>
      </c>
      <c r="AE220" s="148">
        <f t="shared" si="88"/>
        <v>6368486.5224935897</v>
      </c>
      <c r="AF220" s="169">
        <f t="shared" si="89"/>
        <v>5980803.7524669804</v>
      </c>
      <c r="AG220" s="169">
        <f t="shared" si="90"/>
        <v>3453733.4720018101</v>
      </c>
    </row>
    <row r="221" spans="1:33" ht="173.25" hidden="1" x14ac:dyDescent="0.3">
      <c r="A221" s="352"/>
      <c r="B221" s="352"/>
      <c r="C221" s="73" t="s">
        <v>363</v>
      </c>
      <c r="D221" s="101"/>
      <c r="E221" s="74">
        <v>172968.639187138</v>
      </c>
      <c r="F221" s="74">
        <v>201479.952846823</v>
      </c>
      <c r="G221" s="74">
        <v>205170.54457874701</v>
      </c>
      <c r="H221" s="94">
        <v>19</v>
      </c>
      <c r="I221" s="94">
        <v>9</v>
      </c>
      <c r="J221" s="94">
        <v>9</v>
      </c>
      <c r="K221" s="194">
        <v>3286404.1445556101</v>
      </c>
      <c r="L221" s="194">
        <v>1813319.57562141</v>
      </c>
      <c r="M221" s="194">
        <v>1846534.9012087199</v>
      </c>
      <c r="O221" s="147">
        <v>60165.160109999997</v>
      </c>
      <c r="P221" s="147">
        <v>62043.480944000003</v>
      </c>
      <c r="Q221" s="112">
        <v>64357.706989999999</v>
      </c>
      <c r="R221" s="112">
        <v>47</v>
      </c>
      <c r="S221" s="112">
        <v>47</v>
      </c>
      <c r="T221" s="112">
        <v>41</v>
      </c>
      <c r="U221" s="112">
        <v>2827762.53</v>
      </c>
      <c r="V221" s="112">
        <v>2916043.6</v>
      </c>
      <c r="W221" s="112">
        <v>2638665.96</v>
      </c>
      <c r="X221" s="169">
        <f t="shared" si="81"/>
        <v>0</v>
      </c>
      <c r="Y221" s="169">
        <f t="shared" si="82"/>
        <v>112803.47907713801</v>
      </c>
      <c r="Z221" s="169">
        <f t="shared" si="83"/>
        <v>139436.47190282299</v>
      </c>
      <c r="AA221" s="169">
        <f t="shared" si="84"/>
        <v>140812.837588747</v>
      </c>
      <c r="AB221" s="169">
        <f t="shared" si="85"/>
        <v>-28</v>
      </c>
      <c r="AC221" s="169">
        <f t="shared" si="86"/>
        <v>-38</v>
      </c>
      <c r="AD221" s="169">
        <f t="shared" si="87"/>
        <v>-32</v>
      </c>
      <c r="AE221" s="148">
        <f t="shared" si="88"/>
        <v>458641.61455561034</v>
      </c>
      <c r="AF221" s="169">
        <f t="shared" si="89"/>
        <v>-1102724.0243785901</v>
      </c>
      <c r="AG221" s="169">
        <f t="shared" si="90"/>
        <v>-792131.05879128003</v>
      </c>
    </row>
    <row r="222" spans="1:33" ht="189" hidden="1" x14ac:dyDescent="0.3">
      <c r="A222" s="352"/>
      <c r="B222" s="352"/>
      <c r="C222" s="73" t="s">
        <v>395</v>
      </c>
      <c r="D222" s="101"/>
      <c r="E222" s="74">
        <v>130953.86070166199</v>
      </c>
      <c r="F222" s="74">
        <v>152539.66154684901</v>
      </c>
      <c r="G222" s="74">
        <v>155333.793696181</v>
      </c>
      <c r="H222" s="94">
        <v>45</v>
      </c>
      <c r="I222" s="94">
        <v>41</v>
      </c>
      <c r="J222" s="94">
        <v>41</v>
      </c>
      <c r="K222" s="194">
        <v>5892923.7315747896</v>
      </c>
      <c r="L222" s="194">
        <v>6254126.1234207898</v>
      </c>
      <c r="M222" s="194">
        <v>6368685.5415434102</v>
      </c>
      <c r="O222" s="147">
        <v>157469.11253099999</v>
      </c>
      <c r="P222" s="147">
        <v>162385.205403</v>
      </c>
      <c r="Q222" s="112">
        <v>168442.18457700001</v>
      </c>
      <c r="R222" s="112">
        <v>8</v>
      </c>
      <c r="S222" s="112">
        <v>23</v>
      </c>
      <c r="T222" s="112">
        <v>21</v>
      </c>
      <c r="U222" s="112">
        <v>1259752.8999999999</v>
      </c>
      <c r="V222" s="112">
        <v>3734859.72</v>
      </c>
      <c r="W222" s="112">
        <v>3537285.88</v>
      </c>
      <c r="X222" s="169">
        <f t="shared" si="81"/>
        <v>0</v>
      </c>
      <c r="Y222" s="169">
        <f t="shared" si="82"/>
        <v>-26515.251829337998</v>
      </c>
      <c r="Z222" s="169">
        <f t="shared" si="83"/>
        <v>-9845.5438561509945</v>
      </c>
      <c r="AA222" s="169">
        <f t="shared" si="84"/>
        <v>-13108.390880819003</v>
      </c>
      <c r="AB222" s="169">
        <f t="shared" si="85"/>
        <v>37</v>
      </c>
      <c r="AC222" s="169">
        <f t="shared" si="86"/>
        <v>18</v>
      </c>
      <c r="AD222" s="169">
        <f t="shared" si="87"/>
        <v>20</v>
      </c>
      <c r="AE222" s="148">
        <f t="shared" si="88"/>
        <v>4633170.8315747902</v>
      </c>
      <c r="AF222" s="169">
        <f t="shared" si="89"/>
        <v>2519266.4034207896</v>
      </c>
      <c r="AG222" s="169">
        <f t="shared" si="90"/>
        <v>2831399.6615434103</v>
      </c>
    </row>
    <row r="223" spans="1:33" ht="126" hidden="1" x14ac:dyDescent="0.3">
      <c r="A223" s="352"/>
      <c r="B223" s="352"/>
      <c r="C223" s="73" t="s">
        <v>396</v>
      </c>
      <c r="D223" s="101"/>
      <c r="E223" s="74">
        <v>132765.33157159499</v>
      </c>
      <c r="F223" s="74">
        <v>154649.726349562</v>
      </c>
      <c r="G223" s="74">
        <v>157482.50942969299</v>
      </c>
      <c r="H223" s="94">
        <v>20</v>
      </c>
      <c r="I223" s="94">
        <v>10</v>
      </c>
      <c r="J223" s="94">
        <v>10</v>
      </c>
      <c r="K223" s="194">
        <v>2655306.6314319</v>
      </c>
      <c r="L223" s="194">
        <v>1546497.2634956201</v>
      </c>
      <c r="M223" s="194">
        <v>1574825.0942969299</v>
      </c>
      <c r="X223" s="169"/>
      <c r="Y223" s="169"/>
      <c r="Z223" s="169"/>
      <c r="AA223" s="169"/>
      <c r="AB223" s="169"/>
      <c r="AC223" s="169"/>
      <c r="AD223" s="169"/>
      <c r="AF223" s="169"/>
      <c r="AG223" s="169"/>
    </row>
    <row r="224" spans="1:33" ht="141.75" hidden="1" x14ac:dyDescent="0.3">
      <c r="A224" s="352"/>
      <c r="B224" s="352"/>
      <c r="C224" s="73" t="s">
        <v>397</v>
      </c>
      <c r="D224" s="101"/>
      <c r="E224" s="74">
        <v>118484.161781496</v>
      </c>
      <c r="F224" s="74">
        <v>138014.51785985701</v>
      </c>
      <c r="G224" s="74">
        <v>140542.58693721201</v>
      </c>
      <c r="H224" s="94">
        <v>23</v>
      </c>
      <c r="I224" s="94">
        <v>28</v>
      </c>
      <c r="J224" s="94">
        <v>28</v>
      </c>
      <c r="K224" s="194">
        <v>2725135.7209744002</v>
      </c>
      <c r="L224" s="194">
        <v>3864406.5000759801</v>
      </c>
      <c r="M224" s="194">
        <v>3935192.43424193</v>
      </c>
      <c r="X224" s="169"/>
      <c r="Y224" s="169"/>
      <c r="Z224" s="169"/>
      <c r="AA224" s="169"/>
      <c r="AB224" s="169"/>
      <c r="AC224" s="169"/>
      <c r="AD224" s="169"/>
      <c r="AF224" s="169"/>
      <c r="AG224" s="169"/>
    </row>
    <row r="225" spans="1:33" ht="157.5" hidden="1" x14ac:dyDescent="0.3">
      <c r="A225" s="352"/>
      <c r="B225" s="352"/>
      <c r="C225" s="73" t="s">
        <v>398</v>
      </c>
      <c r="D225" s="101"/>
      <c r="E225" s="74">
        <v>181392.87578684901</v>
      </c>
      <c r="F225" s="74">
        <v>211292.79955557201</v>
      </c>
      <c r="G225" s="74">
        <v>215163.13726429499</v>
      </c>
      <c r="H225" s="94">
        <v>43</v>
      </c>
      <c r="I225" s="94">
        <v>38</v>
      </c>
      <c r="J225" s="94">
        <v>38</v>
      </c>
      <c r="K225" s="194">
        <v>7799893.65883453</v>
      </c>
      <c r="L225" s="194">
        <v>8029126.38311172</v>
      </c>
      <c r="M225" s="194">
        <v>8176199.2160432003</v>
      </c>
      <c r="X225" s="169"/>
      <c r="Y225" s="169"/>
      <c r="Z225" s="169"/>
      <c r="AA225" s="169"/>
      <c r="AB225" s="169"/>
      <c r="AC225" s="169"/>
      <c r="AD225" s="169"/>
      <c r="AF225" s="169"/>
      <c r="AG225" s="169"/>
    </row>
    <row r="226" spans="1:33" ht="18.75" hidden="1" x14ac:dyDescent="0.3">
      <c r="A226" s="108" t="s">
        <v>416</v>
      </c>
      <c r="B226" s="204"/>
      <c r="C226" s="210"/>
      <c r="D226" s="103">
        <v>2231200</v>
      </c>
      <c r="E226" s="96"/>
      <c r="F226" s="96"/>
      <c r="G226" s="96"/>
      <c r="H226" s="98"/>
      <c r="I226" s="98"/>
      <c r="J226" s="98"/>
      <c r="K226" s="99">
        <v>53358600</v>
      </c>
      <c r="L226" s="99">
        <v>53144500</v>
      </c>
      <c r="M226" s="99">
        <v>54077100</v>
      </c>
      <c r="N226" s="172" t="e">
        <f>K226-'[5]Объем БА (5)'!$K$238</f>
        <v>#REF!</v>
      </c>
      <c r="U226" s="112">
        <v>39984100</v>
      </c>
      <c r="V226" s="112">
        <v>43433000</v>
      </c>
      <c r="W226" s="112">
        <v>43433000</v>
      </c>
      <c r="X226" s="169" t="e">
        <f t="shared" ref="X226:X246" si="91">D226-N226</f>
        <v>#REF!</v>
      </c>
      <c r="Y226" s="169">
        <f t="shared" ref="Y226:Y246" si="92">E226-O226</f>
        <v>0</v>
      </c>
      <c r="Z226" s="169">
        <f t="shared" ref="Z226:Z246" si="93">F226-P226</f>
        <v>0</v>
      </c>
      <c r="AA226" s="169">
        <f t="shared" ref="AA226:AA246" si="94">G226-Q226</f>
        <v>0</v>
      </c>
      <c r="AB226" s="169">
        <f t="shared" ref="AB226:AB246" si="95">H226-R226</f>
        <v>0</v>
      </c>
      <c r="AC226" s="169">
        <f t="shared" ref="AC226:AC246" si="96">I226-S226</f>
        <v>0</v>
      </c>
      <c r="AD226" s="169">
        <f t="shared" ref="AD226:AD246" si="97">J226-T226</f>
        <v>0</v>
      </c>
      <c r="AE226" s="148">
        <f t="shared" ref="AE226:AE246" si="98">K226-U226</f>
        <v>13374500</v>
      </c>
      <c r="AF226" s="169">
        <f t="shared" ref="AF226:AF246" si="99">L226-V226</f>
        <v>9711500</v>
      </c>
      <c r="AG226" s="169">
        <f t="shared" ref="AG226:AG246" si="100">M226-W226</f>
        <v>10644100</v>
      </c>
    </row>
    <row r="227" spans="1:33" ht="141.75" hidden="1" customHeight="1" x14ac:dyDescent="0.3">
      <c r="A227" s="350">
        <v>19</v>
      </c>
      <c r="B227" s="351" t="s">
        <v>282</v>
      </c>
      <c r="C227" s="73" t="s">
        <v>399</v>
      </c>
      <c r="D227" s="101"/>
      <c r="E227" s="74">
        <v>93629.143839476703</v>
      </c>
      <c r="F227" s="74">
        <v>131253.64766634299</v>
      </c>
      <c r="G227" s="74">
        <v>133218.457939338</v>
      </c>
      <c r="H227" s="94">
        <v>76</v>
      </c>
      <c r="I227" s="94">
        <v>56</v>
      </c>
      <c r="J227" s="94">
        <v>56</v>
      </c>
      <c r="K227" s="194">
        <v>7115814.9318002304</v>
      </c>
      <c r="L227" s="194">
        <v>7350204.2693151804</v>
      </c>
      <c r="M227" s="194">
        <v>7460233.6446029497</v>
      </c>
      <c r="O227" s="147">
        <v>85955.017890999996</v>
      </c>
      <c r="P227" s="147">
        <v>94219.973553999997</v>
      </c>
      <c r="Q227" s="112">
        <v>91413.048527000006</v>
      </c>
      <c r="R227" s="112">
        <v>94</v>
      </c>
      <c r="S227" s="112">
        <v>96</v>
      </c>
      <c r="T227" s="112">
        <v>94</v>
      </c>
      <c r="U227" s="112">
        <v>8079771.6799999997</v>
      </c>
      <c r="V227" s="112">
        <v>9045117.4600000009</v>
      </c>
      <c r="W227" s="112">
        <v>8592826.5600000005</v>
      </c>
      <c r="X227" s="169">
        <f t="shared" si="91"/>
        <v>0</v>
      </c>
      <c r="Y227" s="169">
        <f t="shared" si="92"/>
        <v>7674.125948476707</v>
      </c>
      <c r="Z227" s="169">
        <f t="shared" si="93"/>
        <v>37033.674112342997</v>
      </c>
      <c r="AA227" s="169">
        <f t="shared" si="94"/>
        <v>41805.409412337991</v>
      </c>
      <c r="AB227" s="169">
        <f t="shared" si="95"/>
        <v>-18</v>
      </c>
      <c r="AC227" s="169">
        <f t="shared" si="96"/>
        <v>-40</v>
      </c>
      <c r="AD227" s="169">
        <f t="shared" si="97"/>
        <v>-38</v>
      </c>
      <c r="AE227" s="148">
        <f t="shared" si="98"/>
        <v>-963956.7481997693</v>
      </c>
      <c r="AF227" s="169">
        <f t="shared" si="99"/>
        <v>-1694913.1906848205</v>
      </c>
      <c r="AG227" s="169">
        <f t="shared" si="100"/>
        <v>-1132592.9153970508</v>
      </c>
    </row>
    <row r="228" spans="1:33" ht="173.25" hidden="1" x14ac:dyDescent="0.3">
      <c r="A228" s="350"/>
      <c r="B228" s="351"/>
      <c r="C228" s="73" t="s">
        <v>400</v>
      </c>
      <c r="D228" s="101"/>
      <c r="E228" s="74">
        <v>93610.547483407601</v>
      </c>
      <c r="F228" s="74">
        <v>131227.57830670601</v>
      </c>
      <c r="G228" s="74">
        <v>133191.99833267601</v>
      </c>
      <c r="H228" s="94">
        <v>40</v>
      </c>
      <c r="I228" s="94">
        <v>27</v>
      </c>
      <c r="J228" s="94">
        <v>27</v>
      </c>
      <c r="K228" s="194">
        <v>3744421.8993362999</v>
      </c>
      <c r="L228" s="194">
        <v>3543144.6142810602</v>
      </c>
      <c r="M228" s="194">
        <v>3596183.95498225</v>
      </c>
      <c r="O228" s="147">
        <v>85934.646888999996</v>
      </c>
      <c r="P228" s="147">
        <v>94197.643788999994</v>
      </c>
      <c r="Q228" s="112">
        <v>91391.383992999996</v>
      </c>
      <c r="R228" s="112">
        <v>46</v>
      </c>
      <c r="S228" s="112">
        <v>49</v>
      </c>
      <c r="T228" s="112">
        <v>49</v>
      </c>
      <c r="U228" s="112">
        <v>3952993.76</v>
      </c>
      <c r="V228" s="112">
        <v>4615684.55</v>
      </c>
      <c r="W228" s="112">
        <v>4478177.82</v>
      </c>
      <c r="X228" s="169">
        <f t="shared" si="91"/>
        <v>0</v>
      </c>
      <c r="Y228" s="169">
        <f t="shared" si="92"/>
        <v>7675.9005944076052</v>
      </c>
      <c r="Z228" s="169">
        <f t="shared" si="93"/>
        <v>37029.934517706017</v>
      </c>
      <c r="AA228" s="169">
        <f t="shared" si="94"/>
        <v>41800.614339676016</v>
      </c>
      <c r="AB228" s="169">
        <f t="shared" si="95"/>
        <v>-6</v>
      </c>
      <c r="AC228" s="169">
        <f t="shared" si="96"/>
        <v>-22</v>
      </c>
      <c r="AD228" s="169">
        <f t="shared" si="97"/>
        <v>-22</v>
      </c>
      <c r="AE228" s="148">
        <f t="shared" si="98"/>
        <v>-208571.86066369992</v>
      </c>
      <c r="AF228" s="169">
        <f t="shared" si="99"/>
        <v>-1072539.9357189396</v>
      </c>
      <c r="AG228" s="169">
        <f t="shared" si="100"/>
        <v>-881993.8650177503</v>
      </c>
    </row>
    <row r="229" spans="1:33" ht="141.75" hidden="1" x14ac:dyDescent="0.3">
      <c r="A229" s="350"/>
      <c r="B229" s="351"/>
      <c r="C229" s="73" t="s">
        <v>401</v>
      </c>
      <c r="D229" s="101"/>
      <c r="E229" s="74">
        <v>93659.082781419798</v>
      </c>
      <c r="F229" s="74">
        <v>131295.61732850099</v>
      </c>
      <c r="G229" s="74">
        <v>133261.055869167</v>
      </c>
      <c r="H229" s="94">
        <v>31</v>
      </c>
      <c r="I229" s="94">
        <v>9</v>
      </c>
      <c r="J229" s="94">
        <v>9</v>
      </c>
      <c r="K229" s="194">
        <v>2903431.56622402</v>
      </c>
      <c r="L229" s="194">
        <v>1181660.5559565099</v>
      </c>
      <c r="M229" s="194">
        <v>1199349.5028225</v>
      </c>
      <c r="O229" s="147">
        <v>88780.937195999999</v>
      </c>
      <c r="P229" s="147">
        <v>97317.617515999998</v>
      </c>
      <c r="Q229" s="112">
        <v>94418.409992999994</v>
      </c>
      <c r="R229" s="112">
        <v>8</v>
      </c>
      <c r="S229" s="112">
        <v>24</v>
      </c>
      <c r="T229" s="112">
        <v>22</v>
      </c>
      <c r="U229" s="112">
        <v>710247.5</v>
      </c>
      <c r="V229" s="112">
        <v>2335622.8199999998</v>
      </c>
      <c r="W229" s="112">
        <v>2077205.02</v>
      </c>
      <c r="X229" s="169">
        <f t="shared" si="91"/>
        <v>0</v>
      </c>
      <c r="Y229" s="169">
        <f t="shared" si="92"/>
        <v>4878.1455854197993</v>
      </c>
      <c r="Z229" s="169">
        <f t="shared" si="93"/>
        <v>33977.999812500988</v>
      </c>
      <c r="AA229" s="169">
        <f t="shared" si="94"/>
        <v>38842.645876167007</v>
      </c>
      <c r="AB229" s="169">
        <f t="shared" si="95"/>
        <v>23</v>
      </c>
      <c r="AC229" s="169">
        <f t="shared" si="96"/>
        <v>-15</v>
      </c>
      <c r="AD229" s="169">
        <f t="shared" si="97"/>
        <v>-13</v>
      </c>
      <c r="AE229" s="148">
        <f t="shared" si="98"/>
        <v>2193184.06622402</v>
      </c>
      <c r="AF229" s="169">
        <f t="shared" si="99"/>
        <v>-1153962.2640434899</v>
      </c>
      <c r="AG229" s="169">
        <f t="shared" si="100"/>
        <v>-877855.51717750006</v>
      </c>
    </row>
    <row r="230" spans="1:33" ht="157.5" hidden="1" x14ac:dyDescent="0.3">
      <c r="A230" s="350"/>
      <c r="B230" s="351"/>
      <c r="C230" s="73" t="s">
        <v>402</v>
      </c>
      <c r="D230" s="101"/>
      <c r="E230" s="74">
        <v>93663.927118065403</v>
      </c>
      <c r="F230" s="74">
        <v>0</v>
      </c>
      <c r="G230" s="74">
        <v>0</v>
      </c>
      <c r="H230" s="94">
        <v>6</v>
      </c>
      <c r="I230" s="94">
        <v>0</v>
      </c>
      <c r="J230" s="94">
        <v>0</v>
      </c>
      <c r="K230" s="194">
        <v>561983.56270839204</v>
      </c>
      <c r="L230" s="194">
        <v>0</v>
      </c>
      <c r="M230" s="194">
        <v>0</v>
      </c>
      <c r="O230" s="147">
        <v>85987.813766000007</v>
      </c>
      <c r="P230" s="147">
        <v>94255.922896999997</v>
      </c>
      <c r="Q230" s="112">
        <v>91447.926896999998</v>
      </c>
      <c r="R230" s="112">
        <v>68</v>
      </c>
      <c r="S230" s="112">
        <v>68</v>
      </c>
      <c r="T230" s="112">
        <v>59</v>
      </c>
      <c r="U230" s="112">
        <v>5847171.3399999999</v>
      </c>
      <c r="V230" s="112">
        <v>6409402.7599999998</v>
      </c>
      <c r="W230" s="112">
        <v>5395427.6900000004</v>
      </c>
      <c r="X230" s="169">
        <f t="shared" si="91"/>
        <v>0</v>
      </c>
      <c r="Y230" s="169">
        <f t="shared" si="92"/>
        <v>7676.1133520653966</v>
      </c>
      <c r="Z230" s="169">
        <f t="shared" si="93"/>
        <v>-94255.922896999997</v>
      </c>
      <c r="AA230" s="169">
        <f t="shared" si="94"/>
        <v>-91447.926896999998</v>
      </c>
      <c r="AB230" s="169">
        <f t="shared" si="95"/>
        <v>-62</v>
      </c>
      <c r="AC230" s="169">
        <f t="shared" si="96"/>
        <v>-68</v>
      </c>
      <c r="AD230" s="169">
        <f t="shared" si="97"/>
        <v>-59</v>
      </c>
      <c r="AE230" s="148">
        <f t="shared" si="98"/>
        <v>-5285187.777291608</v>
      </c>
      <c r="AF230" s="169">
        <f t="shared" si="99"/>
        <v>-6409402.7599999998</v>
      </c>
      <c r="AG230" s="169">
        <f t="shared" si="100"/>
        <v>-5395427.6900000004</v>
      </c>
    </row>
    <row r="231" spans="1:33" ht="78.75" hidden="1" x14ac:dyDescent="0.3">
      <c r="A231" s="350"/>
      <c r="B231" s="351"/>
      <c r="C231" s="73" t="s">
        <v>316</v>
      </c>
      <c r="D231" s="101"/>
      <c r="E231" s="74">
        <v>35658.881870349003</v>
      </c>
      <c r="F231" s="74">
        <v>49988.263546327697</v>
      </c>
      <c r="G231" s="74">
        <v>50736.566206797201</v>
      </c>
      <c r="H231" s="94">
        <v>279</v>
      </c>
      <c r="I231" s="94">
        <v>279</v>
      </c>
      <c r="J231" s="94">
        <v>279</v>
      </c>
      <c r="K231" s="194">
        <v>9948828.0418273695</v>
      </c>
      <c r="L231" s="194">
        <v>13946725.529425399</v>
      </c>
      <c r="M231" s="194">
        <v>14155501.971696399</v>
      </c>
      <c r="O231" s="147">
        <v>85993.120410999996</v>
      </c>
      <c r="P231" s="147">
        <v>94261.739799999996</v>
      </c>
      <c r="Q231" s="112">
        <v>91453.570506999997</v>
      </c>
      <c r="R231" s="112">
        <v>75</v>
      </c>
      <c r="S231" s="112">
        <v>61</v>
      </c>
      <c r="T231" s="112">
        <v>52</v>
      </c>
      <c r="U231" s="112">
        <v>6449484.0300000003</v>
      </c>
      <c r="V231" s="112">
        <v>5749966.1299999999</v>
      </c>
      <c r="W231" s="112">
        <v>4755585.67</v>
      </c>
      <c r="X231" s="169">
        <f t="shared" si="91"/>
        <v>0</v>
      </c>
      <c r="Y231" s="169">
        <f t="shared" si="92"/>
        <v>-50334.238540650993</v>
      </c>
      <c r="Z231" s="169">
        <f t="shared" si="93"/>
        <v>-44273.476253672299</v>
      </c>
      <c r="AA231" s="169">
        <f t="shared" si="94"/>
        <v>-40717.004300202796</v>
      </c>
      <c r="AB231" s="169">
        <f t="shared" si="95"/>
        <v>204</v>
      </c>
      <c r="AC231" s="169">
        <f t="shared" si="96"/>
        <v>218</v>
      </c>
      <c r="AD231" s="169">
        <f t="shared" si="97"/>
        <v>227</v>
      </c>
      <c r="AE231" s="148">
        <f t="shared" si="98"/>
        <v>3499344.0118273692</v>
      </c>
      <c r="AF231" s="169">
        <f t="shared" si="99"/>
        <v>8196759.3994253995</v>
      </c>
      <c r="AG231" s="169">
        <f t="shared" si="100"/>
        <v>9399916.3016963992</v>
      </c>
    </row>
    <row r="232" spans="1:33" ht="189" hidden="1" x14ac:dyDescent="0.3">
      <c r="A232" s="350"/>
      <c r="B232" s="351"/>
      <c r="C232" s="73" t="s">
        <v>403</v>
      </c>
      <c r="D232" s="101"/>
      <c r="E232" s="74">
        <v>93634.792344388203</v>
      </c>
      <c r="F232" s="74">
        <v>131261.56604710899</v>
      </c>
      <c r="G232" s="74">
        <v>133226.49485483699</v>
      </c>
      <c r="H232" s="94">
        <v>76</v>
      </c>
      <c r="I232" s="94">
        <v>39</v>
      </c>
      <c r="J232" s="94">
        <v>39</v>
      </c>
      <c r="K232" s="194">
        <v>7116244.2181735104</v>
      </c>
      <c r="L232" s="194">
        <v>5119201.0758372601</v>
      </c>
      <c r="M232" s="194">
        <v>5195833.2993386304</v>
      </c>
      <c r="O232" s="147">
        <v>32619.125238000001</v>
      </c>
      <c r="P232" s="147">
        <v>35755.598598999997</v>
      </c>
      <c r="Q232" s="112">
        <v>34690.396807999998</v>
      </c>
      <c r="R232" s="112">
        <v>213</v>
      </c>
      <c r="S232" s="112">
        <v>260</v>
      </c>
      <c r="T232" s="112">
        <v>260</v>
      </c>
      <c r="U232" s="112">
        <v>6947873.7000000002</v>
      </c>
      <c r="V232" s="112">
        <v>9296455.6400000006</v>
      </c>
      <c r="W232" s="112">
        <v>9019503.1400000006</v>
      </c>
      <c r="X232" s="169">
        <f t="shared" si="91"/>
        <v>0</v>
      </c>
      <c r="Y232" s="169">
        <f t="shared" si="92"/>
        <v>61015.667106388202</v>
      </c>
      <c r="Z232" s="169">
        <f t="shared" si="93"/>
        <v>95505.967448109004</v>
      </c>
      <c r="AA232" s="169">
        <f t="shared" si="94"/>
        <v>98536.098046836996</v>
      </c>
      <c r="AB232" s="169">
        <f t="shared" si="95"/>
        <v>-137</v>
      </c>
      <c r="AC232" s="169">
        <f t="shared" si="96"/>
        <v>-221</v>
      </c>
      <c r="AD232" s="169">
        <f t="shared" si="97"/>
        <v>-221</v>
      </c>
      <c r="AE232" s="148">
        <f t="shared" si="98"/>
        <v>168370.51817351021</v>
      </c>
      <c r="AF232" s="169">
        <f t="shared" si="99"/>
        <v>-4177254.5641627405</v>
      </c>
      <c r="AG232" s="169">
        <f t="shared" si="100"/>
        <v>-3823669.8406613702</v>
      </c>
    </row>
    <row r="233" spans="1:33" ht="189" hidden="1" x14ac:dyDescent="0.3">
      <c r="A233" s="350"/>
      <c r="B233" s="351"/>
      <c r="C233" s="73" t="s">
        <v>99</v>
      </c>
      <c r="D233" s="101"/>
      <c r="E233" s="74">
        <v>93647.472422335704</v>
      </c>
      <c r="F233" s="74">
        <v>131279.34159544</v>
      </c>
      <c r="G233" s="74">
        <v>133244.536495429</v>
      </c>
      <c r="H233" s="94">
        <v>87</v>
      </c>
      <c r="I233" s="94">
        <v>60</v>
      </c>
      <c r="J233" s="94">
        <v>60</v>
      </c>
      <c r="K233" s="194">
        <v>8147330.1007431997</v>
      </c>
      <c r="L233" s="194">
        <v>7876760.4957263898</v>
      </c>
      <c r="M233" s="194">
        <v>7994672.1897257296</v>
      </c>
      <c r="O233" s="147">
        <v>85961.205419000005</v>
      </c>
      <c r="P233" s="147">
        <v>94226.756039999993</v>
      </c>
      <c r="Q233" s="112">
        <v>91419.628954999993</v>
      </c>
      <c r="R233" s="112">
        <v>89</v>
      </c>
      <c r="S233" s="112">
        <v>86</v>
      </c>
      <c r="T233" s="112">
        <v>81</v>
      </c>
      <c r="U233" s="112">
        <v>7650547.2800000003</v>
      </c>
      <c r="V233" s="112">
        <v>8103501.0199999996</v>
      </c>
      <c r="W233" s="112">
        <v>7404989.9500000002</v>
      </c>
      <c r="X233" s="169">
        <f t="shared" si="91"/>
        <v>0</v>
      </c>
      <c r="Y233" s="169">
        <f t="shared" si="92"/>
        <v>7686.267003335699</v>
      </c>
      <c r="Z233" s="169">
        <f t="shared" si="93"/>
        <v>37052.585555440004</v>
      </c>
      <c r="AA233" s="169">
        <f t="shared" si="94"/>
        <v>41824.907540429005</v>
      </c>
      <c r="AB233" s="169">
        <f t="shared" si="95"/>
        <v>-2</v>
      </c>
      <c r="AC233" s="169">
        <f t="shared" si="96"/>
        <v>-26</v>
      </c>
      <c r="AD233" s="169">
        <f t="shared" si="97"/>
        <v>-21</v>
      </c>
      <c r="AE233" s="148">
        <f t="shared" si="98"/>
        <v>496782.82074319944</v>
      </c>
      <c r="AF233" s="169">
        <f t="shared" si="99"/>
        <v>-226740.52427360974</v>
      </c>
      <c r="AG233" s="169">
        <f t="shared" si="100"/>
        <v>589682.23972572945</v>
      </c>
    </row>
    <row r="234" spans="1:33" ht="141.75" hidden="1" x14ac:dyDescent="0.3">
      <c r="A234" s="350"/>
      <c r="B234" s="351"/>
      <c r="C234" s="73" t="s">
        <v>404</v>
      </c>
      <c r="D234" s="101"/>
      <c r="E234" s="74">
        <v>104816.72173520899</v>
      </c>
      <c r="F234" s="74">
        <v>146936.90937394899</v>
      </c>
      <c r="G234" s="74">
        <v>149136.49128388701</v>
      </c>
      <c r="H234" s="94">
        <v>11</v>
      </c>
      <c r="I234" s="94">
        <v>8</v>
      </c>
      <c r="J234" s="94">
        <v>8</v>
      </c>
      <c r="K234" s="194">
        <v>1152983.9390873001</v>
      </c>
      <c r="L234" s="194">
        <v>1175495.2749915901</v>
      </c>
      <c r="M234" s="194">
        <v>1193091.93027109</v>
      </c>
      <c r="O234" s="147">
        <v>85975.095528999998</v>
      </c>
      <c r="P234" s="147">
        <v>94241.981746000005</v>
      </c>
      <c r="Q234" s="112">
        <v>91434.401069</v>
      </c>
      <c r="R234" s="112">
        <v>91</v>
      </c>
      <c r="S234" s="112">
        <v>86</v>
      </c>
      <c r="T234" s="112">
        <v>82</v>
      </c>
      <c r="U234" s="112">
        <v>7823733.6900000004</v>
      </c>
      <c r="V234" s="112">
        <v>8104810.4299999997</v>
      </c>
      <c r="W234" s="112">
        <v>7497620.8899999997</v>
      </c>
      <c r="X234" s="169">
        <f t="shared" si="91"/>
        <v>0</v>
      </c>
      <c r="Y234" s="169">
        <f t="shared" si="92"/>
        <v>18841.626206208995</v>
      </c>
      <c r="Z234" s="169">
        <f t="shared" si="93"/>
        <v>52694.927627948986</v>
      </c>
      <c r="AA234" s="169">
        <f t="shared" si="94"/>
        <v>57702.090214887008</v>
      </c>
      <c r="AB234" s="169">
        <f t="shared" si="95"/>
        <v>-80</v>
      </c>
      <c r="AC234" s="169">
        <f t="shared" si="96"/>
        <v>-78</v>
      </c>
      <c r="AD234" s="169">
        <f t="shared" si="97"/>
        <v>-74</v>
      </c>
      <c r="AE234" s="148">
        <f t="shared" si="98"/>
        <v>-6670749.7509126998</v>
      </c>
      <c r="AF234" s="169">
        <f t="shared" si="99"/>
        <v>-6929315.1550084092</v>
      </c>
      <c r="AG234" s="169">
        <f t="shared" si="100"/>
        <v>-6304528.9597289097</v>
      </c>
    </row>
    <row r="235" spans="1:33" ht="141.75" hidden="1" x14ac:dyDescent="0.3">
      <c r="A235" s="350"/>
      <c r="B235" s="351"/>
      <c r="C235" s="73" t="s">
        <v>405</v>
      </c>
      <c r="D235" s="101"/>
      <c r="E235" s="74">
        <v>93629.143098840301</v>
      </c>
      <c r="F235" s="74">
        <v>131253.64662876699</v>
      </c>
      <c r="G235" s="74">
        <v>133218.456886231</v>
      </c>
      <c r="H235" s="94">
        <v>89</v>
      </c>
      <c r="I235" s="94">
        <v>62</v>
      </c>
      <c r="J235" s="94">
        <v>62</v>
      </c>
      <c r="K235" s="194">
        <v>8332993.7357967896</v>
      </c>
      <c r="L235" s="194">
        <v>8137726.0909835398</v>
      </c>
      <c r="M235" s="194">
        <v>8259544.3269463005</v>
      </c>
      <c r="O235" s="147">
        <v>96935.537012000001</v>
      </c>
      <c r="P235" s="147">
        <v>106256.31822</v>
      </c>
      <c r="Q235" s="112">
        <v>103090.816177</v>
      </c>
      <c r="R235" s="112">
        <v>22</v>
      </c>
      <c r="S235" s="112">
        <v>21</v>
      </c>
      <c r="T235" s="112">
        <v>19</v>
      </c>
      <c r="U235" s="112">
        <v>2132581.81</v>
      </c>
      <c r="V235" s="112">
        <v>2231382.6800000002</v>
      </c>
      <c r="W235" s="112">
        <v>1958725.51</v>
      </c>
      <c r="X235" s="169">
        <f t="shared" si="91"/>
        <v>0</v>
      </c>
      <c r="Y235" s="169">
        <f t="shared" si="92"/>
        <v>-3306.3939131596999</v>
      </c>
      <c r="Z235" s="169">
        <f t="shared" si="93"/>
        <v>24997.328408766989</v>
      </c>
      <c r="AA235" s="169">
        <f t="shared" si="94"/>
        <v>30127.640709230996</v>
      </c>
      <c r="AB235" s="169">
        <f t="shared" si="95"/>
        <v>67</v>
      </c>
      <c r="AC235" s="169">
        <f t="shared" si="96"/>
        <v>41</v>
      </c>
      <c r="AD235" s="169">
        <f t="shared" si="97"/>
        <v>43</v>
      </c>
      <c r="AE235" s="148">
        <f t="shared" si="98"/>
        <v>6200411.92579679</v>
      </c>
      <c r="AF235" s="169">
        <f t="shared" si="99"/>
        <v>5906343.4109835401</v>
      </c>
      <c r="AG235" s="169">
        <f t="shared" si="100"/>
        <v>6300818.8169463007</v>
      </c>
    </row>
    <row r="236" spans="1:33" ht="141.75" hidden="1" x14ac:dyDescent="0.3">
      <c r="A236" s="350"/>
      <c r="B236" s="351"/>
      <c r="C236" s="73" t="s">
        <v>406</v>
      </c>
      <c r="D236" s="101"/>
      <c r="E236" s="74">
        <v>93681.320882376705</v>
      </c>
      <c r="F236" s="74">
        <v>131326.79175021601</v>
      </c>
      <c r="G236" s="74">
        <v>133292.69695847601</v>
      </c>
      <c r="H236" s="94">
        <v>67</v>
      </c>
      <c r="I236" s="94">
        <v>41</v>
      </c>
      <c r="J236" s="94">
        <v>41</v>
      </c>
      <c r="K236" s="194">
        <v>6276648.4991192399</v>
      </c>
      <c r="L236" s="194">
        <v>5384398.4617588501</v>
      </c>
      <c r="M236" s="194">
        <v>5465000.5752975196</v>
      </c>
      <c r="O236" s="147">
        <v>85955.017099999997</v>
      </c>
      <c r="P236" s="147">
        <v>94219.972687000001</v>
      </c>
      <c r="Q236" s="112">
        <v>91413.047686000005</v>
      </c>
      <c r="R236" s="112">
        <v>86</v>
      </c>
      <c r="S236" s="112">
        <v>85</v>
      </c>
      <c r="T236" s="112">
        <v>82</v>
      </c>
      <c r="U236" s="112">
        <v>7392131.4699999997</v>
      </c>
      <c r="V236" s="112">
        <v>8008697.6799999997</v>
      </c>
      <c r="W236" s="112">
        <v>7495869.9100000001</v>
      </c>
      <c r="X236" s="169">
        <f t="shared" si="91"/>
        <v>0</v>
      </c>
      <c r="Y236" s="169">
        <f t="shared" si="92"/>
        <v>7726.3037823767081</v>
      </c>
      <c r="Z236" s="169">
        <f t="shared" si="93"/>
        <v>37106.819063216011</v>
      </c>
      <c r="AA236" s="169">
        <f t="shared" si="94"/>
        <v>41879.649272476003</v>
      </c>
      <c r="AB236" s="169">
        <f t="shared" si="95"/>
        <v>-19</v>
      </c>
      <c r="AC236" s="169">
        <f t="shared" si="96"/>
        <v>-44</v>
      </c>
      <c r="AD236" s="169">
        <f t="shared" si="97"/>
        <v>-41</v>
      </c>
      <c r="AE236" s="148">
        <f t="shared" si="98"/>
        <v>-1115482.9708807599</v>
      </c>
      <c r="AF236" s="169">
        <f t="shared" si="99"/>
        <v>-2624299.2182411496</v>
      </c>
      <c r="AG236" s="169">
        <f t="shared" si="100"/>
        <v>-2030869.3347024806</v>
      </c>
    </row>
    <row r="237" spans="1:33" ht="157.5" hidden="1" x14ac:dyDescent="0.3">
      <c r="A237" s="350"/>
      <c r="B237" s="351"/>
      <c r="C237" s="73" t="s">
        <v>84</v>
      </c>
      <c r="D237" s="101"/>
      <c r="E237" s="74">
        <v>93400.287015590802</v>
      </c>
      <c r="F237" s="74">
        <v>130932.825321148</v>
      </c>
      <c r="G237" s="74">
        <v>132892.83302255199</v>
      </c>
      <c r="H237" s="94">
        <v>23</v>
      </c>
      <c r="I237" s="94">
        <v>19</v>
      </c>
      <c r="J237" s="94">
        <v>19</v>
      </c>
      <c r="K237" s="194">
        <v>2148206.6013585902</v>
      </c>
      <c r="L237" s="194">
        <v>2487723.6811018102</v>
      </c>
      <c r="M237" s="194">
        <v>2524963.8274284801</v>
      </c>
      <c r="O237" s="147">
        <v>86012.174043000006</v>
      </c>
      <c r="P237" s="147">
        <v>94282.625522999995</v>
      </c>
      <c r="Q237" s="112">
        <v>91473.834019999995</v>
      </c>
      <c r="R237" s="112">
        <v>10</v>
      </c>
      <c r="S237" s="112">
        <v>21</v>
      </c>
      <c r="T237" s="112">
        <v>27</v>
      </c>
      <c r="U237" s="112">
        <v>860121.74</v>
      </c>
      <c r="V237" s="112">
        <v>1979935.14</v>
      </c>
      <c r="W237" s="112">
        <v>2469793.52</v>
      </c>
      <c r="X237" s="169">
        <f t="shared" si="91"/>
        <v>0</v>
      </c>
      <c r="Y237" s="169">
        <f t="shared" si="92"/>
        <v>7388.1129725907958</v>
      </c>
      <c r="Z237" s="169">
        <f t="shared" si="93"/>
        <v>36650.199798148009</v>
      </c>
      <c r="AA237" s="169">
        <f t="shared" si="94"/>
        <v>41418.999002551995</v>
      </c>
      <c r="AB237" s="169">
        <f t="shared" si="95"/>
        <v>13</v>
      </c>
      <c r="AC237" s="169">
        <f t="shared" si="96"/>
        <v>-2</v>
      </c>
      <c r="AD237" s="169">
        <f t="shared" si="97"/>
        <v>-8</v>
      </c>
      <c r="AE237" s="148">
        <f t="shared" si="98"/>
        <v>1288084.8613585902</v>
      </c>
      <c r="AF237" s="169">
        <f t="shared" si="99"/>
        <v>507788.54110181029</v>
      </c>
      <c r="AG237" s="169">
        <f t="shared" si="100"/>
        <v>55170.307428480126</v>
      </c>
    </row>
    <row r="238" spans="1:33" ht="157.5" hidden="1" x14ac:dyDescent="0.3">
      <c r="A238" s="350"/>
      <c r="B238" s="351"/>
      <c r="C238" s="73" t="s">
        <v>365</v>
      </c>
      <c r="D238" s="101"/>
      <c r="E238" s="74">
        <v>95300.549178852001</v>
      </c>
      <c r="F238" s="74">
        <v>133596.70069810899</v>
      </c>
      <c r="G238" s="74">
        <v>135596.585460453</v>
      </c>
      <c r="H238" s="94">
        <v>22</v>
      </c>
      <c r="I238" s="94">
        <v>11</v>
      </c>
      <c r="J238" s="94">
        <v>11</v>
      </c>
      <c r="K238" s="194">
        <v>2096612.0819347401</v>
      </c>
      <c r="L238" s="194">
        <v>1469563.70767919</v>
      </c>
      <c r="M238" s="194">
        <v>1491562.4400649799</v>
      </c>
      <c r="O238" s="147">
        <v>85715.708587999994</v>
      </c>
      <c r="P238" s="147">
        <v>93957.653600999998</v>
      </c>
      <c r="Q238" s="112">
        <v>91158.543397999994</v>
      </c>
      <c r="R238" s="112">
        <v>22</v>
      </c>
      <c r="S238" s="112">
        <v>19</v>
      </c>
      <c r="T238" s="112">
        <v>24</v>
      </c>
      <c r="U238" s="112">
        <v>1885745.59</v>
      </c>
      <c r="V238" s="112">
        <v>1785195.42</v>
      </c>
      <c r="W238" s="112">
        <v>2187805.04</v>
      </c>
      <c r="X238" s="169">
        <f t="shared" si="91"/>
        <v>0</v>
      </c>
      <c r="Y238" s="169">
        <f t="shared" si="92"/>
        <v>9584.8405908520072</v>
      </c>
      <c r="Z238" s="169">
        <f t="shared" si="93"/>
        <v>39639.047097108996</v>
      </c>
      <c r="AA238" s="169">
        <f t="shared" si="94"/>
        <v>44438.042062453009</v>
      </c>
      <c r="AB238" s="169">
        <f t="shared" si="95"/>
        <v>0</v>
      </c>
      <c r="AC238" s="169">
        <f t="shared" si="96"/>
        <v>-8</v>
      </c>
      <c r="AD238" s="169">
        <f t="shared" si="97"/>
        <v>-13</v>
      </c>
      <c r="AE238" s="148">
        <f t="shared" si="98"/>
        <v>210866.49193473998</v>
      </c>
      <c r="AF238" s="169">
        <f t="shared" si="99"/>
        <v>-315631.71232080995</v>
      </c>
      <c r="AG238" s="169">
        <f t="shared" si="100"/>
        <v>-696242.59993502009</v>
      </c>
    </row>
    <row r="239" spans="1:33" ht="157.5" hidden="1" x14ac:dyDescent="0.3">
      <c r="A239" s="350"/>
      <c r="B239" s="351"/>
      <c r="C239" s="73" t="s">
        <v>171</v>
      </c>
      <c r="D239" s="101"/>
      <c r="E239" s="74">
        <v>95778.488817117104</v>
      </c>
      <c r="F239" s="74">
        <v>134266.69818508899</v>
      </c>
      <c r="G239" s="74">
        <v>136276.612519705</v>
      </c>
      <c r="H239" s="94">
        <v>22</v>
      </c>
      <c r="I239" s="94">
        <v>13</v>
      </c>
      <c r="J239" s="94">
        <v>13</v>
      </c>
      <c r="K239" s="194">
        <v>2107126.7539765802</v>
      </c>
      <c r="L239" s="194">
        <v>1745467.0764061499</v>
      </c>
      <c r="M239" s="194">
        <v>1771595.96275617</v>
      </c>
      <c r="O239" s="147">
        <v>87617.980177000005</v>
      </c>
      <c r="P239" s="147">
        <v>96042.837029000002</v>
      </c>
      <c r="Q239" s="112">
        <v>93181.606732</v>
      </c>
      <c r="R239" s="112">
        <v>24</v>
      </c>
      <c r="S239" s="112">
        <v>24</v>
      </c>
      <c r="T239" s="112">
        <v>20</v>
      </c>
      <c r="U239" s="112">
        <v>2102831.52</v>
      </c>
      <c r="V239" s="112">
        <v>2305028.09</v>
      </c>
      <c r="W239" s="112">
        <v>1863632.13</v>
      </c>
      <c r="X239" s="169">
        <f t="shared" si="91"/>
        <v>0</v>
      </c>
      <c r="Y239" s="169">
        <f t="shared" si="92"/>
        <v>8160.5086401170993</v>
      </c>
      <c r="Z239" s="169">
        <f t="shared" si="93"/>
        <v>38223.861156088984</v>
      </c>
      <c r="AA239" s="169">
        <f t="shared" si="94"/>
        <v>43095.005787704999</v>
      </c>
      <c r="AB239" s="169">
        <f t="shared" si="95"/>
        <v>-2</v>
      </c>
      <c r="AC239" s="169">
        <f t="shared" si="96"/>
        <v>-11</v>
      </c>
      <c r="AD239" s="169">
        <f t="shared" si="97"/>
        <v>-7</v>
      </c>
      <c r="AE239" s="148">
        <f t="shared" si="98"/>
        <v>4295.2339765802026</v>
      </c>
      <c r="AF239" s="169">
        <f t="shared" si="99"/>
        <v>-559561.01359384996</v>
      </c>
      <c r="AG239" s="169">
        <f t="shared" si="100"/>
        <v>-92036.167243829928</v>
      </c>
    </row>
    <row r="240" spans="1:33" ht="173.25" hidden="1" x14ac:dyDescent="0.3">
      <c r="A240" s="350"/>
      <c r="B240" s="351"/>
      <c r="C240" s="73" t="s">
        <v>62</v>
      </c>
      <c r="D240" s="101"/>
      <c r="E240" s="74">
        <v>96227.756840382994</v>
      </c>
      <c r="F240" s="74">
        <v>134896.503383059</v>
      </c>
      <c r="G240" s="74">
        <v>136915.845628785</v>
      </c>
      <c r="H240" s="94">
        <v>35</v>
      </c>
      <c r="I240" s="94">
        <v>12</v>
      </c>
      <c r="J240" s="94">
        <v>12</v>
      </c>
      <c r="K240" s="194">
        <v>3367971.4894134002</v>
      </c>
      <c r="L240" s="194">
        <v>1618758.0405967101</v>
      </c>
      <c r="M240" s="194">
        <v>1642990.1475454201</v>
      </c>
      <c r="O240" s="147">
        <v>88055.333197</v>
      </c>
      <c r="P240" s="147">
        <v>96522.243478000004</v>
      </c>
      <c r="Q240" s="112">
        <v>93646.731094000002</v>
      </c>
      <c r="R240" s="112">
        <v>10</v>
      </c>
      <c r="S240" s="112">
        <v>13</v>
      </c>
      <c r="T240" s="112">
        <v>24</v>
      </c>
      <c r="U240" s="112">
        <v>880553.33</v>
      </c>
      <c r="V240" s="112">
        <v>1254789.17</v>
      </c>
      <c r="W240" s="112">
        <v>2247521.5499999998</v>
      </c>
      <c r="X240" s="169">
        <f t="shared" si="91"/>
        <v>0</v>
      </c>
      <c r="Y240" s="169">
        <f t="shared" si="92"/>
        <v>8172.4236433829938</v>
      </c>
      <c r="Z240" s="169">
        <f t="shared" si="93"/>
        <v>38374.259905058992</v>
      </c>
      <c r="AA240" s="169">
        <f t="shared" si="94"/>
        <v>43269.114534784996</v>
      </c>
      <c r="AB240" s="169">
        <f t="shared" si="95"/>
        <v>25</v>
      </c>
      <c r="AC240" s="169">
        <f t="shared" si="96"/>
        <v>-1</v>
      </c>
      <c r="AD240" s="169">
        <f t="shared" si="97"/>
        <v>-12</v>
      </c>
      <c r="AE240" s="148">
        <f t="shared" si="98"/>
        <v>2487418.1594134001</v>
      </c>
      <c r="AF240" s="169">
        <f t="shared" si="99"/>
        <v>363968.87059671013</v>
      </c>
      <c r="AG240" s="169">
        <f t="shared" si="100"/>
        <v>-604531.40245457971</v>
      </c>
    </row>
    <row r="241" spans="1:34" ht="141.75" hidden="1" x14ac:dyDescent="0.3">
      <c r="A241" s="350"/>
      <c r="B241" s="351"/>
      <c r="C241" s="73" t="s">
        <v>407</v>
      </c>
      <c r="D241" s="101"/>
      <c r="E241" s="74">
        <v>95699.882890620196</v>
      </c>
      <c r="F241" s="74">
        <v>134156.50509409001</v>
      </c>
      <c r="G241" s="74">
        <v>136164.76988584801</v>
      </c>
      <c r="H241" s="94">
        <v>18</v>
      </c>
      <c r="I241" s="94">
        <v>18</v>
      </c>
      <c r="J241" s="94">
        <v>18</v>
      </c>
      <c r="K241" s="194">
        <v>1722597.89203116</v>
      </c>
      <c r="L241" s="194">
        <v>2414817.0916936202</v>
      </c>
      <c r="M241" s="194">
        <v>2450965.8579452601</v>
      </c>
      <c r="O241" s="147">
        <v>88496.955923999994</v>
      </c>
      <c r="P241" s="147">
        <v>97006.330187</v>
      </c>
      <c r="Q241" s="112">
        <v>94116.396284000002</v>
      </c>
      <c r="R241" s="112">
        <v>65</v>
      </c>
      <c r="S241" s="112">
        <v>79</v>
      </c>
      <c r="T241" s="112">
        <v>80</v>
      </c>
      <c r="U241" s="112">
        <v>5752302.1399999997</v>
      </c>
      <c r="V241" s="112">
        <v>7663500.0800000001</v>
      </c>
      <c r="W241" s="112">
        <v>7529311.7000000002</v>
      </c>
      <c r="X241" s="169">
        <f t="shared" si="91"/>
        <v>0</v>
      </c>
      <c r="Y241" s="169">
        <f t="shared" si="92"/>
        <v>7202.9269666202017</v>
      </c>
      <c r="Z241" s="169">
        <f t="shared" si="93"/>
        <v>37150.174907090011</v>
      </c>
      <c r="AA241" s="169">
        <f t="shared" si="94"/>
        <v>42048.373601848012</v>
      </c>
      <c r="AB241" s="169">
        <f t="shared" si="95"/>
        <v>-47</v>
      </c>
      <c r="AC241" s="169">
        <f t="shared" si="96"/>
        <v>-61</v>
      </c>
      <c r="AD241" s="169">
        <f t="shared" si="97"/>
        <v>-62</v>
      </c>
      <c r="AE241" s="148">
        <f t="shared" si="98"/>
        <v>-4029704.2479688395</v>
      </c>
      <c r="AF241" s="169">
        <f t="shared" si="99"/>
        <v>-5248682.9883063799</v>
      </c>
      <c r="AG241" s="169">
        <f t="shared" si="100"/>
        <v>-5078345.8420547396</v>
      </c>
    </row>
    <row r="242" spans="1:34" ht="141.75" hidden="1" x14ac:dyDescent="0.3">
      <c r="A242" s="350"/>
      <c r="B242" s="351"/>
      <c r="C242" s="73" t="s">
        <v>181</v>
      </c>
      <c r="D242" s="101"/>
      <c r="E242" s="74">
        <v>96467.549551417702</v>
      </c>
      <c r="F242" s="74">
        <v>0</v>
      </c>
      <c r="G242" s="74">
        <v>0</v>
      </c>
      <c r="H242" s="94">
        <v>13</v>
      </c>
      <c r="I242" s="94">
        <v>0</v>
      </c>
      <c r="J242" s="94">
        <v>0</v>
      </c>
      <c r="K242" s="194">
        <v>1254078.14416843</v>
      </c>
      <c r="L242" s="194">
        <v>0</v>
      </c>
      <c r="M242" s="194">
        <v>0</v>
      </c>
      <c r="O242" s="147">
        <v>87940.013737000001</v>
      </c>
      <c r="P242" s="147">
        <v>96395.835542000001</v>
      </c>
      <c r="Q242" s="112">
        <v>93524.089000000007</v>
      </c>
      <c r="R242" s="112">
        <v>22</v>
      </c>
      <c r="S242" s="112">
        <v>21</v>
      </c>
      <c r="T242" s="112">
        <v>29</v>
      </c>
      <c r="U242" s="112">
        <v>1934680.3</v>
      </c>
      <c r="V242" s="112">
        <v>2024312.55</v>
      </c>
      <c r="W242" s="112">
        <v>2712198.58</v>
      </c>
      <c r="X242" s="169">
        <f t="shared" si="91"/>
        <v>0</v>
      </c>
      <c r="Y242" s="169">
        <f t="shared" si="92"/>
        <v>8527.5358144177007</v>
      </c>
      <c r="Z242" s="169">
        <f t="shared" si="93"/>
        <v>-96395.835542000001</v>
      </c>
      <c r="AA242" s="169">
        <f t="shared" si="94"/>
        <v>-93524.089000000007</v>
      </c>
      <c r="AB242" s="169">
        <f t="shared" si="95"/>
        <v>-9</v>
      </c>
      <c r="AC242" s="169">
        <f t="shared" si="96"/>
        <v>-21</v>
      </c>
      <c r="AD242" s="169">
        <f t="shared" si="97"/>
        <v>-29</v>
      </c>
      <c r="AE242" s="148">
        <f t="shared" si="98"/>
        <v>-680602.15583157004</v>
      </c>
      <c r="AF242" s="169">
        <f t="shared" si="99"/>
        <v>-2024312.55</v>
      </c>
      <c r="AG242" s="169">
        <f t="shared" si="100"/>
        <v>-2712198.58</v>
      </c>
    </row>
    <row r="243" spans="1:34" ht="173.25" hidden="1" x14ac:dyDescent="0.3">
      <c r="A243" s="350"/>
      <c r="B243" s="351"/>
      <c r="C243" s="73" t="s">
        <v>354</v>
      </c>
      <c r="D243" s="101"/>
      <c r="E243" s="74">
        <v>105354.546313327</v>
      </c>
      <c r="F243" s="74">
        <v>147690.85691792599</v>
      </c>
      <c r="G243" s="74">
        <v>149901.72509613901</v>
      </c>
      <c r="H243" s="94">
        <v>41</v>
      </c>
      <c r="I243" s="94">
        <v>30</v>
      </c>
      <c r="J243" s="94">
        <v>30</v>
      </c>
      <c r="K243" s="194">
        <v>4319536.3988464205</v>
      </c>
      <c r="L243" s="194">
        <v>4430725.7075377898</v>
      </c>
      <c r="M243" s="194">
        <v>4497051.7528841803</v>
      </c>
      <c r="O243" s="147">
        <v>85955.017890999996</v>
      </c>
      <c r="P243" s="147">
        <v>94219.973553999997</v>
      </c>
      <c r="Q243" s="112">
        <v>91413.048527000006</v>
      </c>
      <c r="R243" s="112">
        <v>8</v>
      </c>
      <c r="S243" s="112">
        <v>10</v>
      </c>
      <c r="T243" s="112">
        <v>41</v>
      </c>
      <c r="U243" s="112">
        <v>687640.15</v>
      </c>
      <c r="V243" s="112">
        <v>942199.74</v>
      </c>
      <c r="W243" s="112">
        <v>3747934.99</v>
      </c>
      <c r="X243" s="169">
        <f t="shared" si="91"/>
        <v>0</v>
      </c>
      <c r="Y243" s="169">
        <f t="shared" si="92"/>
        <v>19399.528422326999</v>
      </c>
      <c r="Z243" s="169">
        <f t="shared" si="93"/>
        <v>53470.883363925997</v>
      </c>
      <c r="AA243" s="169">
        <f t="shared" si="94"/>
        <v>58488.676569139003</v>
      </c>
      <c r="AB243" s="169">
        <f t="shared" si="95"/>
        <v>33</v>
      </c>
      <c r="AC243" s="169">
        <f t="shared" si="96"/>
        <v>20</v>
      </c>
      <c r="AD243" s="169">
        <f t="shared" si="97"/>
        <v>-11</v>
      </c>
      <c r="AE243" s="148">
        <f t="shared" si="98"/>
        <v>3631896.2488464206</v>
      </c>
      <c r="AF243" s="169">
        <f t="shared" si="99"/>
        <v>3488525.9675377896</v>
      </c>
      <c r="AG243" s="169">
        <f t="shared" si="100"/>
        <v>749116.76288418006</v>
      </c>
    </row>
    <row r="244" spans="1:34" ht="157.5" hidden="1" x14ac:dyDescent="0.3">
      <c r="A244" s="350"/>
      <c r="B244" s="351"/>
      <c r="C244" s="73" t="s">
        <v>408</v>
      </c>
      <c r="D244" s="101"/>
      <c r="E244" s="74">
        <v>93629.143095460895</v>
      </c>
      <c r="F244" s="74">
        <v>131253.64638938601</v>
      </c>
      <c r="G244" s="74">
        <v>133218.45664326701</v>
      </c>
      <c r="H244" s="94">
        <v>24</v>
      </c>
      <c r="I244" s="94">
        <v>15</v>
      </c>
      <c r="J244" s="94">
        <v>15</v>
      </c>
      <c r="K244" s="194">
        <v>2247099.4342910601</v>
      </c>
      <c r="L244" s="194">
        <v>1968804.6958407899</v>
      </c>
      <c r="M244" s="194">
        <v>1998276.849649</v>
      </c>
      <c r="O244" s="147">
        <v>98727.659257000007</v>
      </c>
      <c r="P244" s="147">
        <v>108220.760956</v>
      </c>
      <c r="Q244" s="112">
        <v>104996.735828</v>
      </c>
      <c r="R244" s="112">
        <v>18</v>
      </c>
      <c r="S244" s="112">
        <v>24</v>
      </c>
      <c r="T244" s="112">
        <v>22</v>
      </c>
      <c r="U244" s="112">
        <v>1777097.87</v>
      </c>
      <c r="V244" s="112">
        <v>2597298.2599999998</v>
      </c>
      <c r="W244" s="112">
        <v>2309928.19</v>
      </c>
      <c r="X244" s="169">
        <f t="shared" si="91"/>
        <v>0</v>
      </c>
      <c r="Y244" s="169">
        <f t="shared" si="92"/>
        <v>-5098.5161615391116</v>
      </c>
      <c r="Z244" s="169">
        <f t="shared" si="93"/>
        <v>23032.885433386007</v>
      </c>
      <c r="AA244" s="169">
        <f t="shared" si="94"/>
        <v>28221.720815267006</v>
      </c>
      <c r="AB244" s="169">
        <f t="shared" si="95"/>
        <v>6</v>
      </c>
      <c r="AC244" s="169">
        <f t="shared" si="96"/>
        <v>-9</v>
      </c>
      <c r="AD244" s="169">
        <f t="shared" si="97"/>
        <v>-7</v>
      </c>
      <c r="AE244" s="148">
        <f t="shared" si="98"/>
        <v>470001.56429105997</v>
      </c>
      <c r="AF244" s="169">
        <f t="shared" si="99"/>
        <v>-628493.56415920984</v>
      </c>
      <c r="AG244" s="169">
        <f t="shared" si="100"/>
        <v>-311651.34035099996</v>
      </c>
    </row>
    <row r="245" spans="1:34" ht="189" hidden="1" x14ac:dyDescent="0.3">
      <c r="A245" s="350"/>
      <c r="B245" s="351"/>
      <c r="C245" s="73" t="s">
        <v>387</v>
      </c>
      <c r="D245" s="101"/>
      <c r="E245" s="74">
        <v>105179.32645452001</v>
      </c>
      <c r="F245" s="74">
        <v>147445.225814123</v>
      </c>
      <c r="G245" s="74">
        <v>149652.41700106999</v>
      </c>
      <c r="H245" s="94">
        <v>77</v>
      </c>
      <c r="I245" s="94">
        <v>66</v>
      </c>
      <c r="J245" s="94">
        <v>66</v>
      </c>
      <c r="K245" s="194">
        <v>8098808.1369980602</v>
      </c>
      <c r="L245" s="194">
        <v>9731384.9037321396</v>
      </c>
      <c r="M245" s="194">
        <v>9877059.5220706407</v>
      </c>
      <c r="O245" s="147">
        <v>85955.017099999997</v>
      </c>
      <c r="P245" s="147">
        <v>94219.972687000001</v>
      </c>
      <c r="Q245" s="112">
        <v>91413.047686000005</v>
      </c>
      <c r="R245" s="112">
        <v>19</v>
      </c>
      <c r="S245" s="112">
        <v>9</v>
      </c>
      <c r="T245" s="112">
        <v>8</v>
      </c>
      <c r="U245" s="112">
        <v>1633145.32</v>
      </c>
      <c r="V245" s="112">
        <v>847979.75</v>
      </c>
      <c r="W245" s="112">
        <v>731304.38</v>
      </c>
      <c r="X245" s="169">
        <f t="shared" si="91"/>
        <v>0</v>
      </c>
      <c r="Y245" s="169">
        <f t="shared" si="92"/>
        <v>19224.30935452001</v>
      </c>
      <c r="Z245" s="169">
        <f t="shared" si="93"/>
        <v>53225.253127122996</v>
      </c>
      <c r="AA245" s="169">
        <f t="shared" si="94"/>
        <v>58239.369315069984</v>
      </c>
      <c r="AB245" s="169">
        <f t="shared" si="95"/>
        <v>58</v>
      </c>
      <c r="AC245" s="169">
        <f t="shared" si="96"/>
        <v>57</v>
      </c>
      <c r="AD245" s="169">
        <f t="shared" si="97"/>
        <v>58</v>
      </c>
      <c r="AE245" s="148">
        <f t="shared" si="98"/>
        <v>6465662.8169980599</v>
      </c>
      <c r="AF245" s="169">
        <f t="shared" si="99"/>
        <v>8883405.1537321396</v>
      </c>
      <c r="AG245" s="169">
        <f t="shared" si="100"/>
        <v>9145755.1420706399</v>
      </c>
    </row>
    <row r="246" spans="1:34" ht="157.5" hidden="1" x14ac:dyDescent="0.3">
      <c r="A246" s="350"/>
      <c r="B246" s="351"/>
      <c r="C246" s="73" t="s">
        <v>409</v>
      </c>
      <c r="D246" s="101"/>
      <c r="E246" s="74">
        <v>93629.143877469003</v>
      </c>
      <c r="F246" s="74">
        <v>131253.647738623</v>
      </c>
      <c r="G246" s="74">
        <v>133218.45801270101</v>
      </c>
      <c r="H246" s="94">
        <v>65</v>
      </c>
      <c r="I246" s="94">
        <v>55</v>
      </c>
      <c r="J246" s="94">
        <v>55</v>
      </c>
      <c r="K246" s="194">
        <v>6085894.3520354796</v>
      </c>
      <c r="L246" s="194">
        <v>7218950.6256242702</v>
      </c>
      <c r="M246" s="194">
        <v>7327015.1906985501</v>
      </c>
      <c r="O246" s="147">
        <v>98324.057377999998</v>
      </c>
      <c r="P246" s="147">
        <v>107778.35097</v>
      </c>
      <c r="Q246" s="112">
        <v>104567.50576099999</v>
      </c>
      <c r="R246" s="112">
        <v>31</v>
      </c>
      <c r="S246" s="112">
        <v>36</v>
      </c>
      <c r="T246" s="112">
        <v>45</v>
      </c>
      <c r="U246" s="112">
        <v>3048045.78</v>
      </c>
      <c r="V246" s="112">
        <v>3880020.63</v>
      </c>
      <c r="W246" s="112">
        <v>4705537.76</v>
      </c>
      <c r="X246" s="169">
        <f t="shared" si="91"/>
        <v>0</v>
      </c>
      <c r="Y246" s="169">
        <f t="shared" si="92"/>
        <v>-4694.9135005309945</v>
      </c>
      <c r="Z246" s="169">
        <f t="shared" si="93"/>
        <v>23475.296768622997</v>
      </c>
      <c r="AA246" s="169">
        <f t="shared" si="94"/>
        <v>28650.952251701019</v>
      </c>
      <c r="AB246" s="169">
        <f t="shared" si="95"/>
        <v>34</v>
      </c>
      <c r="AC246" s="169">
        <f t="shared" si="96"/>
        <v>19</v>
      </c>
      <c r="AD246" s="169">
        <f t="shared" si="97"/>
        <v>10</v>
      </c>
      <c r="AE246" s="148">
        <f t="shared" si="98"/>
        <v>3037848.5720354798</v>
      </c>
      <c r="AF246" s="169">
        <f t="shared" si="99"/>
        <v>3338929.9956242703</v>
      </c>
      <c r="AG246" s="169">
        <f t="shared" si="100"/>
        <v>2621477.4306985503</v>
      </c>
    </row>
    <row r="247" spans="1:34" ht="173.25" hidden="1" x14ac:dyDescent="0.3">
      <c r="A247" s="202"/>
      <c r="B247" s="104"/>
      <c r="C247" s="73" t="s">
        <v>410</v>
      </c>
      <c r="D247" s="101"/>
      <c r="E247" s="74">
        <v>96227.756879053704</v>
      </c>
      <c r="F247" s="74">
        <v>134896.50317224101</v>
      </c>
      <c r="G247" s="74">
        <v>136915.84541481099</v>
      </c>
      <c r="H247" s="94">
        <v>32</v>
      </c>
      <c r="I247" s="94">
        <v>32</v>
      </c>
      <c r="J247" s="94">
        <v>32</v>
      </c>
      <c r="K247" s="194">
        <v>3079288.2201297199</v>
      </c>
      <c r="L247" s="194">
        <v>4316688.1015117001</v>
      </c>
      <c r="M247" s="194">
        <v>4381307.0532739405</v>
      </c>
      <c r="X247" s="169"/>
      <c r="Y247" s="169"/>
      <c r="Z247" s="169"/>
      <c r="AA247" s="169"/>
      <c r="AB247" s="169"/>
      <c r="AC247" s="169"/>
      <c r="AD247" s="169"/>
      <c r="AF247" s="169"/>
      <c r="AG247" s="169"/>
    </row>
    <row r="248" spans="1:34" ht="18.75" hidden="1" x14ac:dyDescent="0.3">
      <c r="A248" s="108" t="s">
        <v>416</v>
      </c>
      <c r="B248" s="109"/>
      <c r="C248" s="73"/>
      <c r="D248" s="103">
        <v>380700</v>
      </c>
      <c r="E248" s="97"/>
      <c r="F248" s="97"/>
      <c r="G248" s="97"/>
      <c r="H248" s="98"/>
      <c r="I248" s="98"/>
      <c r="J248" s="98"/>
      <c r="K248" s="99">
        <v>92208600</v>
      </c>
      <c r="L248" s="99">
        <v>91498900</v>
      </c>
      <c r="M248" s="99">
        <v>92862900</v>
      </c>
      <c r="N248" s="99">
        <f t="shared" ref="N248:AG248" si="101">SUM(N227:N246)+$D$248</f>
        <v>380700</v>
      </c>
      <c r="O248" s="99">
        <f t="shared" si="101"/>
        <v>2093597.433743</v>
      </c>
      <c r="P248" s="99">
        <f t="shared" si="101"/>
        <v>2258300.1083749998</v>
      </c>
      <c r="Q248" s="99">
        <f t="shared" si="101"/>
        <v>2202364.1689419998</v>
      </c>
      <c r="R248" s="99">
        <f t="shared" si="101"/>
        <v>381721</v>
      </c>
      <c r="S248" s="99">
        <f t="shared" si="101"/>
        <v>381792</v>
      </c>
      <c r="T248" s="99">
        <f t="shared" si="101"/>
        <v>381820</v>
      </c>
      <c r="U248" s="99">
        <f t="shared" si="101"/>
        <v>77929400</v>
      </c>
      <c r="V248" s="99">
        <f t="shared" si="101"/>
        <v>89561599.999999985</v>
      </c>
      <c r="W248" s="99">
        <f t="shared" si="101"/>
        <v>89561600</v>
      </c>
      <c r="X248" s="99">
        <f t="shared" si="101"/>
        <v>380700</v>
      </c>
      <c r="Y248" s="99">
        <f t="shared" si="101"/>
        <v>528100.27386762609</v>
      </c>
      <c r="Z248" s="99">
        <f t="shared" si="101"/>
        <v>844415.86340991175</v>
      </c>
      <c r="AA248" s="99">
        <f t="shared" si="101"/>
        <v>935400.28915535833</v>
      </c>
      <c r="AB248" s="99">
        <f t="shared" si="101"/>
        <v>380781</v>
      </c>
      <c r="AC248" s="99">
        <f t="shared" si="101"/>
        <v>380428</v>
      </c>
      <c r="AD248" s="99">
        <f t="shared" si="101"/>
        <v>380400</v>
      </c>
      <c r="AE248" s="99">
        <f t="shared" si="101"/>
        <v>11580611.779870274</v>
      </c>
      <c r="AF248" s="99">
        <f t="shared" si="101"/>
        <v>-1998688.1015117504</v>
      </c>
      <c r="AG248" s="99">
        <f t="shared" si="101"/>
        <v>-699307.0532739507</v>
      </c>
    </row>
    <row r="249" spans="1:34" ht="63" customHeight="1" x14ac:dyDescent="0.35">
      <c r="A249" s="353">
        <v>20</v>
      </c>
      <c r="B249" s="351" t="s">
        <v>289</v>
      </c>
      <c r="C249" s="24" t="s">
        <v>459</v>
      </c>
      <c r="D249" s="103"/>
      <c r="E249" s="74">
        <v>28919.717230769202</v>
      </c>
      <c r="F249" s="74">
        <v>19944.805520632199</v>
      </c>
      <c r="G249" s="74">
        <v>22869.127108734901</v>
      </c>
      <c r="H249" s="94">
        <v>130</v>
      </c>
      <c r="I249" s="94">
        <v>130</v>
      </c>
      <c r="J249" s="94">
        <v>130</v>
      </c>
      <c r="K249" s="211">
        <v>3759563.24</v>
      </c>
      <c r="L249" s="211">
        <v>2592824.7176821898</v>
      </c>
      <c r="M249" s="211">
        <v>2972986.5241355398</v>
      </c>
      <c r="AH249" s="212"/>
    </row>
    <row r="250" spans="1:34" ht="63" x14ac:dyDescent="0.3">
      <c r="A250" s="353"/>
      <c r="B250" s="351"/>
      <c r="C250" s="24" t="s">
        <v>460</v>
      </c>
      <c r="D250" s="103"/>
      <c r="E250" s="74">
        <v>102420.969795918</v>
      </c>
      <c r="F250" s="74">
        <v>70635.7640883407</v>
      </c>
      <c r="G250" s="74">
        <v>80992.430118600198</v>
      </c>
      <c r="H250" s="94">
        <v>98</v>
      </c>
      <c r="I250" s="94">
        <v>98</v>
      </c>
      <c r="J250" s="94">
        <v>98</v>
      </c>
      <c r="K250" s="211">
        <v>10037255.039999999</v>
      </c>
      <c r="L250" s="211">
        <v>6922304.8806573898</v>
      </c>
      <c r="M250" s="211">
        <v>7937258.1516228197</v>
      </c>
    </row>
    <row r="251" spans="1:34" ht="78.75" x14ac:dyDescent="0.3">
      <c r="A251" s="353"/>
      <c r="B251" s="351"/>
      <c r="C251" s="24" t="s">
        <v>461</v>
      </c>
      <c r="D251" s="103"/>
      <c r="E251" s="74">
        <v>523632.50599999999</v>
      </c>
      <c r="F251" s="74">
        <v>361128.99767012999</v>
      </c>
      <c r="G251" s="74">
        <v>414077.988467969</v>
      </c>
      <c r="H251" s="94">
        <v>5</v>
      </c>
      <c r="I251" s="94">
        <v>5</v>
      </c>
      <c r="J251" s="94">
        <v>5</v>
      </c>
      <c r="K251" s="211">
        <v>2618162.5299999998</v>
      </c>
      <c r="L251" s="211">
        <v>1805644.9883506501</v>
      </c>
      <c r="M251" s="211">
        <v>2070389.9423398499</v>
      </c>
    </row>
    <row r="252" spans="1:34" ht="63" x14ac:dyDescent="0.3">
      <c r="A252" s="353"/>
      <c r="B252" s="351"/>
      <c r="C252" s="24" t="s">
        <v>462</v>
      </c>
      <c r="D252" s="103"/>
      <c r="E252" s="74">
        <v>1031996.75</v>
      </c>
      <c r="F252" s="74">
        <v>711728.06816987798</v>
      </c>
      <c r="G252" s="74">
        <v>816082.14434548898</v>
      </c>
      <c r="H252" s="94">
        <v>2</v>
      </c>
      <c r="I252" s="94">
        <v>2</v>
      </c>
      <c r="J252" s="94">
        <v>2</v>
      </c>
      <c r="K252" s="211">
        <v>2063993.5</v>
      </c>
      <c r="L252" s="211">
        <v>1423456.1363397599</v>
      </c>
      <c r="M252" s="211">
        <v>1632164.2886909801</v>
      </c>
    </row>
    <row r="253" spans="1:34" ht="63" x14ac:dyDescent="0.3">
      <c r="A253" s="353"/>
      <c r="B253" s="351"/>
      <c r="C253" s="24" t="s">
        <v>463</v>
      </c>
      <c r="D253" s="103"/>
      <c r="E253" s="74">
        <v>36907.317738095197</v>
      </c>
      <c r="F253" s="74">
        <v>25453.543293684201</v>
      </c>
      <c r="G253" s="74">
        <v>29185.5599368361</v>
      </c>
      <c r="H253" s="94">
        <v>84</v>
      </c>
      <c r="I253" s="94">
        <v>84</v>
      </c>
      <c r="J253" s="94">
        <v>84</v>
      </c>
      <c r="K253" s="211">
        <v>3100214.69</v>
      </c>
      <c r="L253" s="211">
        <v>2138097.63666947</v>
      </c>
      <c r="M253" s="211">
        <v>2451587.0346942302</v>
      </c>
    </row>
    <row r="254" spans="1:34" ht="47.25" x14ac:dyDescent="0.3">
      <c r="A254" s="353"/>
      <c r="B254" s="351"/>
      <c r="C254" s="24" t="s">
        <v>464</v>
      </c>
      <c r="D254" s="103"/>
      <c r="E254" s="74">
        <v>90028.854426229504</v>
      </c>
      <c r="F254" s="74">
        <v>62089.403518303203</v>
      </c>
      <c r="G254" s="74">
        <v>71192.996075932606</v>
      </c>
      <c r="H254" s="94">
        <v>61</v>
      </c>
      <c r="I254" s="94">
        <v>61</v>
      </c>
      <c r="J254" s="94">
        <v>61</v>
      </c>
      <c r="K254" s="211">
        <v>5491760.1200000001</v>
      </c>
      <c r="L254" s="211">
        <v>3787453.61461649</v>
      </c>
      <c r="M254" s="211">
        <v>4342772.76063189</v>
      </c>
    </row>
    <row r="255" spans="1:34" ht="78.75" x14ac:dyDescent="0.3">
      <c r="A255" s="353"/>
      <c r="B255" s="351"/>
      <c r="C255" s="24" t="s">
        <v>465</v>
      </c>
      <c r="D255" s="103"/>
      <c r="E255" s="74">
        <v>900550.02500000002</v>
      </c>
      <c r="F255" s="74">
        <v>621074.36829000199</v>
      </c>
      <c r="G255" s="74">
        <v>712136.73443485505</v>
      </c>
      <c r="H255" s="94">
        <v>2</v>
      </c>
      <c r="I255" s="94">
        <v>2</v>
      </c>
      <c r="J255" s="94">
        <v>2</v>
      </c>
      <c r="K255" s="211">
        <v>1801100.05</v>
      </c>
      <c r="L255" s="211">
        <v>1242148.73658</v>
      </c>
      <c r="M255" s="211">
        <v>1424273.4688697101</v>
      </c>
    </row>
    <row r="256" spans="1:34" ht="63" x14ac:dyDescent="0.3">
      <c r="A256" s="353"/>
      <c r="B256" s="351"/>
      <c r="C256" s="24" t="s">
        <v>466</v>
      </c>
      <c r="D256" s="103"/>
      <c r="E256" s="74">
        <v>27885.455588235302</v>
      </c>
      <c r="F256" s="74">
        <v>19231.515444066699</v>
      </c>
      <c r="G256" s="74">
        <v>22051.253933210501</v>
      </c>
      <c r="H256" s="94">
        <v>102</v>
      </c>
      <c r="I256" s="94">
        <v>102</v>
      </c>
      <c r="J256" s="94">
        <v>102</v>
      </c>
      <c r="K256" s="211">
        <v>2844316.47</v>
      </c>
      <c r="L256" s="211">
        <v>1961614.5752948001</v>
      </c>
      <c r="M256" s="211">
        <v>2249227.9011874702</v>
      </c>
    </row>
    <row r="257" spans="1:13" ht="63" x14ac:dyDescent="0.3">
      <c r="A257" s="353"/>
      <c r="B257" s="351"/>
      <c r="C257" s="24" t="s">
        <v>467</v>
      </c>
      <c r="D257" s="103"/>
      <c r="E257" s="74">
        <v>107584.274038462</v>
      </c>
      <c r="F257" s="74">
        <v>74196.694443904897</v>
      </c>
      <c r="G257" s="74">
        <v>85075.4666186307</v>
      </c>
      <c r="H257" s="94">
        <v>52</v>
      </c>
      <c r="I257" s="94">
        <v>52</v>
      </c>
      <c r="J257" s="94">
        <v>52</v>
      </c>
      <c r="K257" s="211">
        <v>5594382.25</v>
      </c>
      <c r="L257" s="211">
        <v>3858228.11108306</v>
      </c>
      <c r="M257" s="211">
        <v>4423924.2641687999</v>
      </c>
    </row>
    <row r="258" spans="1:13" ht="78.75" x14ac:dyDescent="0.3">
      <c r="A258" s="353"/>
      <c r="B258" s="351"/>
      <c r="C258" s="24" t="s">
        <v>468</v>
      </c>
      <c r="D258" s="103"/>
      <c r="E258" s="74">
        <v>290338.66625000001</v>
      </c>
      <c r="F258" s="74">
        <v>200235.29923435501</v>
      </c>
      <c r="G258" s="74">
        <v>229593.941395367</v>
      </c>
      <c r="H258" s="94">
        <v>8</v>
      </c>
      <c r="I258" s="94">
        <v>8</v>
      </c>
      <c r="J258" s="94">
        <v>8</v>
      </c>
      <c r="K258" s="211">
        <v>2322709.33</v>
      </c>
      <c r="L258" s="211">
        <v>1601882.3938748401</v>
      </c>
      <c r="M258" s="211">
        <v>1836751.53116294</v>
      </c>
    </row>
    <row r="259" spans="1:13" ht="63" x14ac:dyDescent="0.3">
      <c r="A259" s="353"/>
      <c r="B259" s="351"/>
      <c r="C259" s="24" t="s">
        <v>469</v>
      </c>
      <c r="D259" s="103"/>
      <c r="E259" s="74">
        <v>1287034.4099999999</v>
      </c>
      <c r="F259" s="74">
        <v>887617.63474299503</v>
      </c>
      <c r="G259" s="74">
        <v>1017760.76442027</v>
      </c>
      <c r="H259" s="94">
        <v>2</v>
      </c>
      <c r="I259" s="94">
        <v>2</v>
      </c>
      <c r="J259" s="94">
        <v>2</v>
      </c>
      <c r="K259" s="211">
        <v>2574068.8199999998</v>
      </c>
      <c r="L259" s="211">
        <v>1775235.2694859901</v>
      </c>
      <c r="M259" s="211">
        <v>2035521.52884053</v>
      </c>
    </row>
    <row r="260" spans="1:13" ht="63" x14ac:dyDescent="0.3">
      <c r="A260" s="353"/>
      <c r="B260" s="351"/>
      <c r="C260" s="24" t="s">
        <v>470</v>
      </c>
      <c r="D260" s="103"/>
      <c r="E260" s="74">
        <v>62318.689354838702</v>
      </c>
      <c r="F260" s="74">
        <v>42978.779134137803</v>
      </c>
      <c r="G260" s="74">
        <v>49280.358335912497</v>
      </c>
      <c r="H260" s="94">
        <v>31</v>
      </c>
      <c r="I260" s="94">
        <v>31</v>
      </c>
      <c r="J260" s="94">
        <v>31</v>
      </c>
      <c r="K260" s="211">
        <v>1931879.37</v>
      </c>
      <c r="L260" s="211">
        <v>1332342.1531582701</v>
      </c>
      <c r="M260" s="211">
        <v>1527691.10841329</v>
      </c>
    </row>
    <row r="261" spans="1:13" ht="63" x14ac:dyDescent="0.25">
      <c r="A261" s="353"/>
      <c r="B261" s="351"/>
      <c r="C261" s="24" t="s">
        <v>471</v>
      </c>
      <c r="D261" s="110"/>
      <c r="E261" s="106">
        <v>117298.296875</v>
      </c>
      <c r="F261" s="106">
        <v>80896.078630538803</v>
      </c>
      <c r="G261" s="106">
        <v>92757.119285330802</v>
      </c>
      <c r="H261" s="107">
        <v>32</v>
      </c>
      <c r="I261" s="107">
        <v>32</v>
      </c>
      <c r="J261" s="107">
        <v>32</v>
      </c>
      <c r="K261" s="213">
        <v>3753545.5</v>
      </c>
      <c r="L261" s="213">
        <v>2588674.5161772398</v>
      </c>
      <c r="M261" s="213">
        <v>2968227.8171305899</v>
      </c>
    </row>
    <row r="262" spans="1:13" ht="78.75" x14ac:dyDescent="0.25">
      <c r="A262" s="353"/>
      <c r="B262" s="351"/>
      <c r="C262" s="24" t="s">
        <v>472</v>
      </c>
      <c r="D262" s="110"/>
      <c r="E262" s="106">
        <v>177120.1</v>
      </c>
      <c r="F262" s="106">
        <v>122152.852329288</v>
      </c>
      <c r="G262" s="106">
        <v>140062.99052268101</v>
      </c>
      <c r="H262" s="107">
        <v>2</v>
      </c>
      <c r="I262" s="107">
        <v>2</v>
      </c>
      <c r="J262" s="107">
        <v>2</v>
      </c>
      <c r="K262" s="213">
        <v>354240.2</v>
      </c>
      <c r="L262" s="213">
        <v>244305.70465857699</v>
      </c>
      <c r="M262" s="213">
        <v>280125.98104536202</v>
      </c>
    </row>
    <row r="263" spans="1:13" ht="78.75" x14ac:dyDescent="0.25">
      <c r="A263" s="353"/>
      <c r="B263" s="351"/>
      <c r="C263" s="24" t="s">
        <v>473</v>
      </c>
      <c r="D263" s="110"/>
      <c r="E263" s="106">
        <v>174203.98250000001</v>
      </c>
      <c r="F263" s="106">
        <v>120141.71937288</v>
      </c>
      <c r="G263" s="106">
        <v>137756.98382007901</v>
      </c>
      <c r="H263" s="107">
        <v>4</v>
      </c>
      <c r="I263" s="107">
        <v>4</v>
      </c>
      <c r="J263" s="107">
        <v>4</v>
      </c>
      <c r="K263" s="213">
        <v>696815.93</v>
      </c>
      <c r="L263" s="213">
        <v>480566.87749152002</v>
      </c>
      <c r="M263" s="213">
        <v>551027.935280315</v>
      </c>
    </row>
    <row r="264" spans="1:13" ht="94.5" x14ac:dyDescent="0.25">
      <c r="A264" s="353"/>
      <c r="B264" s="351"/>
      <c r="C264" s="24" t="s">
        <v>474</v>
      </c>
      <c r="D264" s="110"/>
      <c r="E264" s="106">
        <v>75662.274999999994</v>
      </c>
      <c r="F264" s="106">
        <v>52181.331791101104</v>
      </c>
      <c r="G264" s="106">
        <v>59832.195816564403</v>
      </c>
      <c r="H264" s="107">
        <v>4</v>
      </c>
      <c r="I264" s="107">
        <v>4</v>
      </c>
      <c r="J264" s="107">
        <v>4</v>
      </c>
      <c r="K264" s="213">
        <v>302649.09999999998</v>
      </c>
      <c r="L264" s="213">
        <v>208725.32716440401</v>
      </c>
      <c r="M264" s="213">
        <v>239328.78326625799</v>
      </c>
    </row>
    <row r="265" spans="1:13" ht="94.5" x14ac:dyDescent="0.25">
      <c r="A265" s="353"/>
      <c r="B265" s="351"/>
      <c r="C265" s="24" t="s">
        <v>475</v>
      </c>
      <c r="D265" s="110"/>
      <c r="E265" s="106">
        <v>212125.92</v>
      </c>
      <c r="F265" s="106">
        <v>146295.006501094</v>
      </c>
      <c r="G265" s="106">
        <v>167744.88453074999</v>
      </c>
      <c r="H265" s="107">
        <v>1</v>
      </c>
      <c r="I265" s="107">
        <v>1</v>
      </c>
      <c r="J265" s="107">
        <v>1</v>
      </c>
      <c r="K265" s="213">
        <v>212125.92</v>
      </c>
      <c r="L265" s="213">
        <v>146295.006501094</v>
      </c>
      <c r="M265" s="213">
        <v>167744.88453074999</v>
      </c>
    </row>
    <row r="266" spans="1:13" ht="110.25" x14ac:dyDescent="0.25">
      <c r="A266" s="353"/>
      <c r="B266" s="351"/>
      <c r="C266" s="24" t="s">
        <v>476</v>
      </c>
      <c r="D266" s="110"/>
      <c r="E266" s="106">
        <v>622694.35333333304</v>
      </c>
      <c r="F266" s="106">
        <v>429448.10548892198</v>
      </c>
      <c r="G266" s="106">
        <v>492414.09252509201</v>
      </c>
      <c r="H266" s="107">
        <v>3</v>
      </c>
      <c r="I266" s="107">
        <v>3</v>
      </c>
      <c r="J266" s="107">
        <v>3</v>
      </c>
      <c r="K266" s="213">
        <v>1868083.06</v>
      </c>
      <c r="L266" s="213">
        <v>1288344.3164667699</v>
      </c>
      <c r="M266" s="213">
        <v>1477242.2775752801</v>
      </c>
    </row>
    <row r="267" spans="1:13" ht="78.75" x14ac:dyDescent="0.25">
      <c r="A267" s="353"/>
      <c r="B267" s="351"/>
      <c r="C267" s="24" t="s">
        <v>477</v>
      </c>
      <c r="D267" s="110"/>
      <c r="E267" s="106">
        <v>371646.185</v>
      </c>
      <c r="F267" s="106">
        <v>256309.93633725599</v>
      </c>
      <c r="G267" s="106">
        <v>293890.28172096499</v>
      </c>
      <c r="H267" s="107">
        <v>2</v>
      </c>
      <c r="I267" s="107">
        <v>2</v>
      </c>
      <c r="J267" s="107">
        <v>2</v>
      </c>
      <c r="K267" s="213">
        <v>743292.37</v>
      </c>
      <c r="L267" s="213">
        <v>512619.87267451198</v>
      </c>
      <c r="M267" s="213">
        <v>587780.56344192999</v>
      </c>
    </row>
    <row r="268" spans="1:13" ht="94.5" x14ac:dyDescent="0.25">
      <c r="A268" s="353"/>
      <c r="B268" s="351"/>
      <c r="C268" s="24" t="s">
        <v>478</v>
      </c>
      <c r="D268" s="110"/>
      <c r="E268" s="106">
        <v>607498.09</v>
      </c>
      <c r="F268" s="106">
        <v>418967.83300198399</v>
      </c>
      <c r="G268" s="106">
        <v>480397.19502313202</v>
      </c>
      <c r="H268" s="107">
        <v>1</v>
      </c>
      <c r="I268" s="107">
        <v>1</v>
      </c>
      <c r="J268" s="107">
        <v>1</v>
      </c>
      <c r="K268" s="213">
        <v>607498.09</v>
      </c>
      <c r="L268" s="213">
        <v>418967.83300198399</v>
      </c>
      <c r="M268" s="213">
        <v>480397.19502313202</v>
      </c>
    </row>
    <row r="269" spans="1:13" ht="78.75" x14ac:dyDescent="0.25">
      <c r="A269" s="353"/>
      <c r="B269" s="351"/>
      <c r="C269" s="24" t="s">
        <v>479</v>
      </c>
      <c r="D269" s="110"/>
      <c r="E269" s="106">
        <v>130869.75750000001</v>
      </c>
      <c r="F269" s="106">
        <v>90255.787808765206</v>
      </c>
      <c r="G269" s="106">
        <v>103489.155688304</v>
      </c>
      <c r="H269" s="107">
        <v>4</v>
      </c>
      <c r="I269" s="107">
        <v>4</v>
      </c>
      <c r="J269" s="107">
        <v>4</v>
      </c>
      <c r="K269" s="213">
        <v>523479.03</v>
      </c>
      <c r="L269" s="213">
        <v>361023.151235061</v>
      </c>
      <c r="M269" s="213">
        <v>413956.622753217</v>
      </c>
    </row>
    <row r="270" spans="1:13" ht="78.75" x14ac:dyDescent="0.25">
      <c r="A270" s="353"/>
      <c r="B270" s="351"/>
      <c r="C270" s="24" t="s">
        <v>480</v>
      </c>
      <c r="D270" s="110"/>
      <c r="E270" s="106">
        <v>109121.593333333</v>
      </c>
      <c r="F270" s="106">
        <v>75256.923840847696</v>
      </c>
      <c r="G270" s="106">
        <v>86291.147604740996</v>
      </c>
      <c r="H270" s="107">
        <v>3</v>
      </c>
      <c r="I270" s="107">
        <v>3</v>
      </c>
      <c r="J270" s="107">
        <v>3</v>
      </c>
      <c r="K270" s="213">
        <v>327364.78000000003</v>
      </c>
      <c r="L270" s="213">
        <v>225770.77152254299</v>
      </c>
      <c r="M270" s="213">
        <v>258873.442814223</v>
      </c>
    </row>
    <row r="271" spans="1:13" ht="78.75" x14ac:dyDescent="0.25">
      <c r="A271" s="353"/>
      <c r="B271" s="351"/>
      <c r="C271" s="24" t="s">
        <v>481</v>
      </c>
      <c r="D271" s="110"/>
      <c r="E271" s="106">
        <v>286483.28000000003</v>
      </c>
      <c r="F271" s="106">
        <v>197576.38910914201</v>
      </c>
      <c r="G271" s="106">
        <v>226545.17997418999</v>
      </c>
      <c r="H271" s="107">
        <v>1</v>
      </c>
      <c r="I271" s="107">
        <v>1</v>
      </c>
      <c r="J271" s="107">
        <v>1</v>
      </c>
      <c r="K271" s="213">
        <v>286483.28000000003</v>
      </c>
      <c r="L271" s="213">
        <v>197576.38910914201</v>
      </c>
      <c r="M271" s="213">
        <v>226545.17997418999</v>
      </c>
    </row>
    <row r="272" spans="1:13" ht="78.75" x14ac:dyDescent="0.25">
      <c r="A272" s="353"/>
      <c r="B272" s="351"/>
      <c r="C272" s="24" t="s">
        <v>482</v>
      </c>
      <c r="D272" s="110"/>
      <c r="E272" s="106">
        <v>65571.259999999995</v>
      </c>
      <c r="F272" s="106">
        <v>45221.950754461897</v>
      </c>
      <c r="G272" s="106">
        <v>51852.425376567902</v>
      </c>
      <c r="H272" s="107">
        <v>7</v>
      </c>
      <c r="I272" s="107">
        <v>7</v>
      </c>
      <c r="J272" s="107">
        <v>7</v>
      </c>
      <c r="K272" s="213">
        <v>458998.82</v>
      </c>
      <c r="L272" s="213">
        <v>316553.65528123401</v>
      </c>
      <c r="M272" s="213">
        <v>362966.977635975</v>
      </c>
    </row>
    <row r="273" spans="1:13" ht="78.75" x14ac:dyDescent="0.25">
      <c r="A273" s="353"/>
      <c r="B273" s="351"/>
      <c r="C273" s="24" t="s">
        <v>483</v>
      </c>
      <c r="D273" s="110"/>
      <c r="E273" s="106">
        <v>132292.94750000001</v>
      </c>
      <c r="F273" s="106">
        <v>91237.306664651798</v>
      </c>
      <c r="G273" s="106">
        <v>104614.585537779</v>
      </c>
      <c r="H273" s="107">
        <v>4</v>
      </c>
      <c r="I273" s="107">
        <v>4</v>
      </c>
      <c r="J273" s="107">
        <v>4</v>
      </c>
      <c r="K273" s="213">
        <v>529171.79</v>
      </c>
      <c r="L273" s="213">
        <v>364949.22665860702</v>
      </c>
      <c r="M273" s="213">
        <v>418458.34215111699</v>
      </c>
    </row>
    <row r="274" spans="1:13" ht="78.75" x14ac:dyDescent="0.25">
      <c r="A274" s="214"/>
      <c r="B274" s="215"/>
      <c r="C274" s="24" t="s">
        <v>484</v>
      </c>
      <c r="D274" s="110"/>
      <c r="E274" s="106">
        <v>253482.55</v>
      </c>
      <c r="F274" s="106">
        <v>174817.06761796901</v>
      </c>
      <c r="G274" s="106">
        <v>200448.87055910099</v>
      </c>
      <c r="H274" s="107">
        <v>1</v>
      </c>
      <c r="I274" s="107">
        <v>1</v>
      </c>
      <c r="J274" s="107">
        <v>1</v>
      </c>
      <c r="K274" s="213">
        <v>253482.55</v>
      </c>
      <c r="L274" s="213">
        <v>174817.06761796901</v>
      </c>
      <c r="M274" s="213">
        <v>200448.87055910099</v>
      </c>
    </row>
    <row r="275" spans="1:13" ht="63" x14ac:dyDescent="0.25">
      <c r="A275" s="214"/>
      <c r="B275" s="215"/>
      <c r="C275" s="24" t="s">
        <v>485</v>
      </c>
      <c r="D275" s="110"/>
      <c r="E275" s="106">
        <v>56288.4</v>
      </c>
      <c r="F275" s="106">
        <v>38819.922826669099</v>
      </c>
      <c r="G275" s="106">
        <v>44511.727555127101</v>
      </c>
      <c r="H275" s="107">
        <v>4</v>
      </c>
      <c r="I275" s="107">
        <v>4</v>
      </c>
      <c r="J275" s="107">
        <v>4</v>
      </c>
      <c r="K275" s="213">
        <v>225153.6</v>
      </c>
      <c r="L275" s="213">
        <v>155279.69130667599</v>
      </c>
      <c r="M275" s="213">
        <v>178046.910220508</v>
      </c>
    </row>
    <row r="276" spans="1:13" ht="47.25" x14ac:dyDescent="0.25">
      <c r="A276" s="214"/>
      <c r="B276" s="215"/>
      <c r="C276" s="24" t="s">
        <v>486</v>
      </c>
      <c r="D276" s="110"/>
      <c r="E276" s="106">
        <v>143952.64666666699</v>
      </c>
      <c r="F276" s="106">
        <v>99278.548231869499</v>
      </c>
      <c r="G276" s="106">
        <v>113834.839669739</v>
      </c>
      <c r="H276" s="107">
        <v>3</v>
      </c>
      <c r="I276" s="107">
        <v>3</v>
      </c>
      <c r="J276" s="107">
        <v>3</v>
      </c>
      <c r="K276" s="213">
        <v>431857.94</v>
      </c>
      <c r="L276" s="213">
        <v>297835.64469560899</v>
      </c>
      <c r="M276" s="213">
        <v>341504.51900921698</v>
      </c>
    </row>
    <row r="277" spans="1:13" ht="47.25" x14ac:dyDescent="0.25">
      <c r="A277" s="214"/>
      <c r="B277" s="215"/>
      <c r="C277" s="24" t="s">
        <v>487</v>
      </c>
      <c r="D277" s="110"/>
      <c r="E277" s="106">
        <v>213020.17</v>
      </c>
      <c r="F277" s="106">
        <v>146911.73598688099</v>
      </c>
      <c r="G277" s="106">
        <v>168452.03933291501</v>
      </c>
      <c r="H277" s="107">
        <v>1</v>
      </c>
      <c r="I277" s="107">
        <v>1</v>
      </c>
      <c r="J277" s="107">
        <v>1</v>
      </c>
      <c r="K277" s="213">
        <v>213020.17</v>
      </c>
      <c r="L277" s="213">
        <v>146911.73598688099</v>
      </c>
      <c r="M277" s="213">
        <v>168452.03933291501</v>
      </c>
    </row>
    <row r="278" spans="1:13" ht="47.25" x14ac:dyDescent="0.25">
      <c r="A278" s="214"/>
      <c r="B278" s="215"/>
      <c r="C278" s="24" t="s">
        <v>488</v>
      </c>
      <c r="D278" s="110"/>
      <c r="E278" s="106">
        <v>322157.68</v>
      </c>
      <c r="F278" s="106">
        <v>222179.63693440901</v>
      </c>
      <c r="G278" s="106">
        <v>254755.77351553499</v>
      </c>
      <c r="H278" s="107">
        <v>1</v>
      </c>
      <c r="I278" s="107">
        <v>1</v>
      </c>
      <c r="J278" s="107">
        <v>1</v>
      </c>
      <c r="K278" s="213">
        <v>322157.68</v>
      </c>
      <c r="L278" s="213">
        <v>222179.63693440901</v>
      </c>
      <c r="M278" s="213">
        <v>254755.77351553499</v>
      </c>
    </row>
    <row r="279" spans="1:13" ht="110.25" x14ac:dyDescent="0.25">
      <c r="A279" s="214"/>
      <c r="B279" s="215"/>
      <c r="C279" s="73" t="s">
        <v>323</v>
      </c>
      <c r="D279" s="110"/>
      <c r="E279" s="106">
        <v>29150.849772727299</v>
      </c>
      <c r="F279" s="106">
        <v>20104.2086559415</v>
      </c>
      <c r="G279" s="106">
        <v>23051.902045253999</v>
      </c>
      <c r="H279" s="107">
        <v>88</v>
      </c>
      <c r="I279" s="107">
        <v>88</v>
      </c>
      <c r="J279" s="107">
        <v>88</v>
      </c>
      <c r="K279" s="213">
        <v>2565274.7799999998</v>
      </c>
      <c r="L279" s="213">
        <v>1769170.36172285</v>
      </c>
      <c r="M279" s="213">
        <v>2028567.3799823499</v>
      </c>
    </row>
    <row r="280" spans="1:13" ht="18.75" x14ac:dyDescent="0.3">
      <c r="A280" s="108" t="s">
        <v>416</v>
      </c>
      <c r="B280" s="109"/>
      <c r="C280" s="111"/>
      <c r="D280" s="103">
        <v>8400</v>
      </c>
      <c r="E280" s="97"/>
      <c r="F280" s="97"/>
      <c r="G280" s="97"/>
      <c r="H280" s="98"/>
      <c r="I280" s="98"/>
      <c r="J280" s="98"/>
      <c r="K280" s="99">
        <f>K279+K278+K277+K276+K275+K274+K273+K272+K271+K270+K269+K268+K267+K266+K265+K264+K263+K262+K261+K260+K259+K258+K257+K256+K255+K253+K252+K251+K250+K249+D280+K254</f>
        <v>58822500</v>
      </c>
      <c r="L280" s="99">
        <f>L279+L278+L277+L276+L275+L274+L273+L272+L271+L270+L269+L268+L267+L266+L265+L264+L263+L262+L261+L260+L259+L258+L257+L256+L255+L253+L252+L251+L250+L249+L254+D280</f>
        <v>40570200</v>
      </c>
      <c r="M280" s="99">
        <f>M279+M278+M277+M276+M275+M274+M273+M272+M271+M270+M269+M268+M267+M266+M265+M264+M263+M262+M261+M260+M259+M258+M257+M256+M255+M253+M252+M251+M250+M249+D280+M254</f>
        <v>46517400.000000007</v>
      </c>
    </row>
    <row r="281" spans="1:13" ht="63" hidden="1" customHeight="1" x14ac:dyDescent="0.3">
      <c r="A281" s="354">
        <v>21</v>
      </c>
      <c r="B281" s="355" t="s">
        <v>324</v>
      </c>
      <c r="C281" s="216" t="s">
        <v>325</v>
      </c>
      <c r="D281" s="217"/>
      <c r="E281" s="218">
        <v>18390.585500000001</v>
      </c>
      <c r="F281" s="218">
        <v>13952.332040020399</v>
      </c>
      <c r="G281" s="218">
        <v>18898.143013864101</v>
      </c>
      <c r="H281" s="219">
        <v>60</v>
      </c>
      <c r="I281" s="219">
        <v>60</v>
      </c>
      <c r="J281" s="219">
        <v>60</v>
      </c>
      <c r="K281" s="220">
        <v>1103435.1299999999</v>
      </c>
      <c r="L281" s="220">
        <v>837139.92240122496</v>
      </c>
      <c r="M281" s="220">
        <v>1133888.5808318499</v>
      </c>
    </row>
    <row r="282" spans="1:13" ht="78.75" hidden="1" x14ac:dyDescent="0.3">
      <c r="A282" s="354"/>
      <c r="B282" s="355"/>
      <c r="C282" s="221" t="s">
        <v>326</v>
      </c>
      <c r="D282" s="217"/>
      <c r="E282" s="218">
        <v>343.84782426778202</v>
      </c>
      <c r="F282" s="218">
        <v>260.86602927474399</v>
      </c>
      <c r="G282" s="218">
        <v>353.33760080768297</v>
      </c>
      <c r="H282" s="219">
        <v>35611</v>
      </c>
      <c r="I282" s="219">
        <v>35611</v>
      </c>
      <c r="J282" s="219">
        <v>35611</v>
      </c>
      <c r="K282" s="220">
        <v>12244764.869999999</v>
      </c>
      <c r="L282" s="220">
        <v>9289700.1685029194</v>
      </c>
      <c r="M282" s="220">
        <v>12582705.302362399</v>
      </c>
    </row>
    <row r="283" spans="1:13" ht="47.25" hidden="1" x14ac:dyDescent="0.3">
      <c r="A283" s="354"/>
      <c r="B283" s="355"/>
      <c r="C283" s="221" t="s">
        <v>327</v>
      </c>
      <c r="D283" s="217"/>
      <c r="E283" s="218">
        <v>35625</v>
      </c>
      <c r="F283" s="218">
        <v>27027.515188449401</v>
      </c>
      <c r="G283" s="218">
        <v>36608.206131822699</v>
      </c>
      <c r="H283" s="219">
        <v>176</v>
      </c>
      <c r="I283" s="219">
        <v>176</v>
      </c>
      <c r="J283" s="219">
        <v>176</v>
      </c>
      <c r="K283" s="220">
        <v>6270000</v>
      </c>
      <c r="L283" s="220">
        <v>4756842.6731671002</v>
      </c>
      <c r="M283" s="220">
        <v>6443044.2792007904</v>
      </c>
    </row>
    <row r="284" spans="1:13" ht="63" hidden="1" x14ac:dyDescent="0.3">
      <c r="A284" s="354"/>
      <c r="B284" s="355"/>
      <c r="C284" s="221" t="s">
        <v>328</v>
      </c>
      <c r="D284" s="217"/>
      <c r="E284" s="218">
        <v>146986.66666666701</v>
      </c>
      <c r="F284" s="218">
        <v>111513.94711109799</v>
      </c>
      <c r="G284" s="218">
        <v>151043.317669132</v>
      </c>
      <c r="H284" s="219">
        <v>9</v>
      </c>
      <c r="I284" s="219">
        <v>9</v>
      </c>
      <c r="J284" s="219">
        <v>9</v>
      </c>
      <c r="K284" s="220">
        <v>1322880</v>
      </c>
      <c r="L284" s="220">
        <v>1003625.52399989</v>
      </c>
      <c r="M284" s="220">
        <v>1359389.8590221901</v>
      </c>
    </row>
    <row r="285" spans="1:13" ht="47.25" hidden="1" x14ac:dyDescent="0.3">
      <c r="A285" s="354"/>
      <c r="B285" s="355"/>
      <c r="C285" s="221" t="s">
        <v>329</v>
      </c>
      <c r="D285" s="217"/>
      <c r="E285" s="218">
        <v>63389.724999999999</v>
      </c>
      <c r="F285" s="218">
        <v>48091.698392396698</v>
      </c>
      <c r="G285" s="218">
        <v>65139.203352689197</v>
      </c>
      <c r="H285" s="219">
        <v>8</v>
      </c>
      <c r="I285" s="219">
        <v>8</v>
      </c>
      <c r="J285" s="219">
        <v>8</v>
      </c>
      <c r="K285" s="220">
        <v>507117.8</v>
      </c>
      <c r="L285" s="220">
        <v>384733.587139173</v>
      </c>
      <c r="M285" s="220">
        <v>521113.62682151399</v>
      </c>
    </row>
    <row r="286" spans="1:13" ht="63" hidden="1" x14ac:dyDescent="0.3">
      <c r="A286" s="354"/>
      <c r="B286" s="355"/>
      <c r="C286" s="221" t="s">
        <v>330</v>
      </c>
      <c r="D286" s="217"/>
      <c r="E286" s="218">
        <v>125702.2</v>
      </c>
      <c r="F286" s="218">
        <v>95366.122658849199</v>
      </c>
      <c r="G286" s="218">
        <v>129171.425931891</v>
      </c>
      <c r="H286" s="219">
        <v>1</v>
      </c>
      <c r="I286" s="219">
        <v>1</v>
      </c>
      <c r="J286" s="219">
        <v>1</v>
      </c>
      <c r="K286" s="220">
        <v>125702.2</v>
      </c>
      <c r="L286" s="220">
        <v>95366.122658849199</v>
      </c>
      <c r="M286" s="220">
        <v>129171.425931891</v>
      </c>
    </row>
    <row r="287" spans="1:13" ht="47.25" hidden="1" x14ac:dyDescent="0.3">
      <c r="A287" s="354"/>
      <c r="B287" s="355"/>
      <c r="C287" s="221" t="s">
        <v>331</v>
      </c>
      <c r="D287" s="217"/>
      <c r="E287" s="218">
        <v>156263.72093023299</v>
      </c>
      <c r="F287" s="218">
        <v>118552.142900926</v>
      </c>
      <c r="G287" s="218">
        <v>160576.40720672501</v>
      </c>
      <c r="H287" s="219">
        <v>43</v>
      </c>
      <c r="I287" s="219">
        <v>43</v>
      </c>
      <c r="J287" s="219">
        <v>43</v>
      </c>
      <c r="K287" s="220">
        <v>6719340</v>
      </c>
      <c r="L287" s="220">
        <v>5097742.1447398104</v>
      </c>
      <c r="M287" s="220">
        <v>6904785.5098891603</v>
      </c>
    </row>
    <row r="288" spans="1:13" ht="47.25" hidden="1" x14ac:dyDescent="0.3">
      <c r="A288" s="354"/>
      <c r="B288" s="355"/>
      <c r="C288" s="162" t="s">
        <v>332</v>
      </c>
      <c r="D288" s="217"/>
      <c r="E288" s="218">
        <v>92235.979899497499</v>
      </c>
      <c r="F288" s="218">
        <v>69976.402741198093</v>
      </c>
      <c r="G288" s="218">
        <v>94781.579366496997</v>
      </c>
      <c r="H288" s="219">
        <v>199</v>
      </c>
      <c r="I288" s="219">
        <v>199</v>
      </c>
      <c r="J288" s="219">
        <v>199</v>
      </c>
      <c r="K288" s="220">
        <v>18354960</v>
      </c>
      <c r="L288" s="220">
        <v>13925304.145498401</v>
      </c>
      <c r="M288" s="220">
        <v>18861534.2939329</v>
      </c>
    </row>
    <row r="289" spans="1:33" ht="47.25" hidden="1" x14ac:dyDescent="0.3">
      <c r="A289" s="354"/>
      <c r="B289" s="355"/>
      <c r="C289" s="222" t="s">
        <v>322</v>
      </c>
      <c r="D289" s="217"/>
      <c r="E289" s="218">
        <v>693688.45241379295</v>
      </c>
      <c r="F289" s="218">
        <v>526278.60164675803</v>
      </c>
      <c r="G289" s="218">
        <v>712833.39950117096</v>
      </c>
      <c r="H289" s="219">
        <v>58</v>
      </c>
      <c r="I289" s="219">
        <v>58</v>
      </c>
      <c r="J289" s="219">
        <v>58</v>
      </c>
      <c r="K289" s="220">
        <v>40233930.240000002</v>
      </c>
      <c r="L289" s="220">
        <v>30524158.895512</v>
      </c>
      <c r="M289" s="220">
        <v>41344337.171067901</v>
      </c>
    </row>
    <row r="290" spans="1:33" ht="63.75" hidden="1" x14ac:dyDescent="0.3">
      <c r="A290" s="354"/>
      <c r="B290" s="355"/>
      <c r="C290" s="223" t="s">
        <v>334</v>
      </c>
      <c r="D290" s="217"/>
      <c r="E290" s="218">
        <v>1361.55596701164</v>
      </c>
      <c r="F290" s="218">
        <v>1032.9677074619301</v>
      </c>
      <c r="G290" s="218">
        <v>1399.13323509826</v>
      </c>
      <c r="H290" s="219">
        <v>21644</v>
      </c>
      <c r="I290" s="219">
        <v>21644</v>
      </c>
      <c r="J290" s="219">
        <v>21644</v>
      </c>
      <c r="K290" s="220">
        <v>29469517.350000001</v>
      </c>
      <c r="L290" s="220">
        <v>22357553.060305901</v>
      </c>
      <c r="M290" s="220">
        <v>30282839.740466598</v>
      </c>
    </row>
    <row r="291" spans="1:33" ht="78.75" hidden="1" x14ac:dyDescent="0.3">
      <c r="A291" s="354"/>
      <c r="B291" s="355"/>
      <c r="C291" s="224" t="s">
        <v>335</v>
      </c>
      <c r="D291" s="217"/>
      <c r="E291" s="218">
        <v>732.00085867750602</v>
      </c>
      <c r="F291" s="218">
        <v>555.34496353303302</v>
      </c>
      <c r="G291" s="218">
        <v>752.20318100034604</v>
      </c>
      <c r="H291" s="219">
        <v>13777</v>
      </c>
      <c r="I291" s="219">
        <v>13777</v>
      </c>
      <c r="J291" s="219">
        <v>13777</v>
      </c>
      <c r="K291" s="220">
        <v>10084775.83</v>
      </c>
      <c r="L291" s="220">
        <v>7650987.5625945898</v>
      </c>
      <c r="M291" s="220">
        <v>10363103.2246418</v>
      </c>
    </row>
    <row r="292" spans="1:33" ht="95.25" hidden="1" x14ac:dyDescent="0.3">
      <c r="A292" s="354"/>
      <c r="B292" s="355"/>
      <c r="C292" s="223" t="s">
        <v>336</v>
      </c>
      <c r="D292" s="217"/>
      <c r="E292" s="218">
        <v>484.13623910541003</v>
      </c>
      <c r="F292" s="218">
        <v>367.298233142463</v>
      </c>
      <c r="G292" s="218">
        <v>497.49780314543898</v>
      </c>
      <c r="H292" s="219">
        <v>6081</v>
      </c>
      <c r="I292" s="219">
        <v>6081</v>
      </c>
      <c r="J292" s="219">
        <v>6081</v>
      </c>
      <c r="K292" s="220">
        <v>2944032.47</v>
      </c>
      <c r="L292" s="220">
        <v>2233540.5557393199</v>
      </c>
      <c r="M292" s="220">
        <v>3025284.1409274102</v>
      </c>
    </row>
    <row r="293" spans="1:33" ht="94.5" hidden="1" x14ac:dyDescent="0.3">
      <c r="A293" s="354"/>
      <c r="B293" s="355"/>
      <c r="C293" s="224" t="s">
        <v>337</v>
      </c>
      <c r="D293" s="225"/>
      <c r="E293" s="226">
        <v>38872.978498452001</v>
      </c>
      <c r="F293" s="226">
        <v>29491.649594026101</v>
      </c>
      <c r="G293" s="226">
        <v>39945.824837312</v>
      </c>
      <c r="H293" s="227">
        <v>646</v>
      </c>
      <c r="I293" s="227">
        <v>646</v>
      </c>
      <c r="J293" s="227">
        <v>646</v>
      </c>
      <c r="K293" s="228">
        <v>25111944.109999999</v>
      </c>
      <c r="L293" s="228">
        <v>19051605.637740798</v>
      </c>
      <c r="M293" s="228">
        <v>25805002.844903599</v>
      </c>
    </row>
    <row r="294" spans="1:33" ht="18.75" hidden="1" x14ac:dyDescent="0.3">
      <c r="A294" s="229" t="s">
        <v>416</v>
      </c>
      <c r="B294" s="230"/>
      <c r="C294" s="231"/>
      <c r="D294" s="232">
        <v>25752000</v>
      </c>
      <c r="E294" s="233"/>
      <c r="F294" s="233"/>
      <c r="G294" s="233"/>
      <c r="H294" s="234"/>
      <c r="I294" s="234"/>
      <c r="J294" s="234"/>
      <c r="K294" s="235">
        <v>180244400</v>
      </c>
      <c r="L294" s="235">
        <v>142960300</v>
      </c>
      <c r="M294" s="235">
        <v>184508200</v>
      </c>
    </row>
    <row r="295" spans="1:33" ht="18.75" x14ac:dyDescent="0.3">
      <c r="A295" s="236"/>
      <c r="B295" s="237"/>
      <c r="C295" s="238"/>
      <c r="D295" s="239"/>
      <c r="E295" s="240"/>
      <c r="F295" s="240">
        <v>124416.771699358</v>
      </c>
      <c r="G295" s="240"/>
      <c r="H295" s="241"/>
      <c r="I295" s="241"/>
      <c r="J295" s="241"/>
      <c r="K295" s="242">
        <f t="shared" ref="K295:AG295" si="102">K294+K280++K248+K226+K214+K192+K175+K161+K146+K130+K97+K92+K85+K79+K68+K58+K50+K41+K34+K27+K22</f>
        <v>1641454599.9995456</v>
      </c>
      <c r="L295" s="242">
        <f t="shared" si="102"/>
        <v>1569484478.3041573</v>
      </c>
      <c r="M295" s="242">
        <f t="shared" si="102"/>
        <v>1639550519.4539669</v>
      </c>
      <c r="N295" s="242" t="e">
        <f t="shared" si="102"/>
        <v>#REF!</v>
      </c>
      <c r="O295" s="242" t="e">
        <f t="shared" si="102"/>
        <v>#REF!</v>
      </c>
      <c r="P295" s="242">
        <f t="shared" si="102"/>
        <v>3523047.5111660473</v>
      </c>
      <c r="Q295" s="242">
        <f t="shared" si="102"/>
        <v>3275844.7400932079</v>
      </c>
      <c r="R295" s="242">
        <f t="shared" si="102"/>
        <v>416644</v>
      </c>
      <c r="S295" s="242">
        <f t="shared" si="102"/>
        <v>416715</v>
      </c>
      <c r="T295" s="242">
        <f t="shared" si="102"/>
        <v>416743</v>
      </c>
      <c r="U295" s="242">
        <f t="shared" si="102"/>
        <v>1142115086.4099998</v>
      </c>
      <c r="V295" s="242">
        <f t="shared" si="102"/>
        <v>1086278815.2</v>
      </c>
      <c r="W295" s="242">
        <f t="shared" si="102"/>
        <v>1040116921.64</v>
      </c>
      <c r="X295" s="242" t="e">
        <f t="shared" si="102"/>
        <v>#REF!</v>
      </c>
      <c r="Y295" s="242" t="e">
        <f t="shared" si="102"/>
        <v>#REF!</v>
      </c>
      <c r="Z295" s="242">
        <f t="shared" si="102"/>
        <v>1192597.3178745257</v>
      </c>
      <c r="AA295" s="242">
        <f t="shared" si="102"/>
        <v>1506139.7107030484</v>
      </c>
      <c r="AB295" s="242">
        <f t="shared" si="102"/>
        <v>415487</v>
      </c>
      <c r="AC295" s="242">
        <f t="shared" si="102"/>
        <v>415128</v>
      </c>
      <c r="AD295" s="242">
        <f t="shared" si="102"/>
        <v>415104</v>
      </c>
      <c r="AE295" s="242">
        <f t="shared" si="102"/>
        <v>257608725.36746076</v>
      </c>
      <c r="AF295" s="242">
        <f t="shared" si="102"/>
        <v>295773875.0009405</v>
      </c>
      <c r="AG295" s="242">
        <f t="shared" si="102"/>
        <v>364442090.76235169</v>
      </c>
    </row>
    <row r="296" spans="1:33" ht="21" x14ac:dyDescent="0.35">
      <c r="F296" s="145">
        <v>54038.121630939298</v>
      </c>
      <c r="K296" s="243">
        <f>1641454600</f>
        <v>1641454600</v>
      </c>
      <c r="L296" s="243">
        <v>216152.48652375699</v>
      </c>
      <c r="M296" s="243">
        <v>1639320400</v>
      </c>
    </row>
    <row r="297" spans="1:33" x14ac:dyDescent="0.25">
      <c r="F297" s="145">
        <v>151500.68202462699</v>
      </c>
      <c r="K297" s="148">
        <f>K296-K295</f>
        <v>4.5442581176757813E-4</v>
      </c>
      <c r="L297" s="148">
        <v>151500.68202462699</v>
      </c>
      <c r="M297" s="148">
        <f>M296-M295</f>
        <v>-230119.453966856</v>
      </c>
    </row>
    <row r="298" spans="1:33" x14ac:dyDescent="0.25">
      <c r="F298" s="145">
        <v>444729.33445796801</v>
      </c>
      <c r="K298" s="148">
        <f>K280+K92+K85+K68+K58+K50+K41+K34+K27</f>
        <v>564348600</v>
      </c>
      <c r="L298" s="148">
        <f>L280+L92+L85+L68+L58+L50+L41+L34+L27</f>
        <v>532246600</v>
      </c>
      <c r="M298" s="148">
        <f>M280+M92+M85+M68+M58+M50+M41+M34+M27</f>
        <v>550730600</v>
      </c>
    </row>
    <row r="299" spans="1:33" x14ac:dyDescent="0.25">
      <c r="F299" s="145">
        <v>265430.31846061401</v>
      </c>
      <c r="K299" s="148"/>
      <c r="L299" s="148">
        <v>530860.63692122896</v>
      </c>
      <c r="M299" s="148"/>
    </row>
    <row r="300" spans="1:33" x14ac:dyDescent="0.25">
      <c r="F300" s="145">
        <v>433876.13811484398</v>
      </c>
      <c r="L300" s="112">
        <v>433876.13811484398</v>
      </c>
    </row>
    <row r="301" spans="1:33" x14ac:dyDescent="0.25">
      <c r="F301" s="145">
        <v>93467.396712516696</v>
      </c>
      <c r="L301" s="112">
        <v>373869.58685006702</v>
      </c>
    </row>
    <row r="302" spans="1:33" x14ac:dyDescent="0.25">
      <c r="F302" s="145">
        <v>77934.821985045593</v>
      </c>
      <c r="L302" s="112">
        <v>233804.46595513701</v>
      </c>
    </row>
    <row r="303" spans="1:33" x14ac:dyDescent="0.25">
      <c r="F303" s="145">
        <v>204606.831209747</v>
      </c>
      <c r="L303" s="112">
        <v>204606.831209747</v>
      </c>
    </row>
    <row r="304" spans="1:33" x14ac:dyDescent="0.25">
      <c r="F304" s="145">
        <v>46831.102070007102</v>
      </c>
      <c r="L304" s="112">
        <v>327817.71449004998</v>
      </c>
    </row>
    <row r="305" spans="6:12" x14ac:dyDescent="0.25">
      <c r="F305" s="145">
        <v>94483.841358463906</v>
      </c>
      <c r="L305" s="112">
        <v>283451.52407539199</v>
      </c>
    </row>
    <row r="306" spans="6:12" x14ac:dyDescent="0.25">
      <c r="F306" s="145">
        <v>181037.65539987601</v>
      </c>
      <c r="L306" s="112">
        <v>181037.65539987601</v>
      </c>
    </row>
    <row r="307" spans="6:12" x14ac:dyDescent="0.25">
      <c r="F307" s="145">
        <v>40201.268143351001</v>
      </c>
      <c r="L307" s="112">
        <v>160805.072573404</v>
      </c>
    </row>
    <row r="308" spans="6:12" x14ac:dyDescent="0.25">
      <c r="F308" s="145">
        <v>102811.21773921</v>
      </c>
      <c r="L308" s="112">
        <v>308433.65321762901</v>
      </c>
    </row>
    <row r="309" spans="6:12" x14ac:dyDescent="0.25">
      <c r="F309" s="145">
        <v>152139.35684994099</v>
      </c>
      <c r="L309" s="112">
        <v>152139.35684994099</v>
      </c>
    </row>
    <row r="310" spans="6:12" x14ac:dyDescent="0.25">
      <c r="F310" s="145">
        <v>230085.546544579</v>
      </c>
      <c r="L310" s="112">
        <v>230085.546544579</v>
      </c>
    </row>
    <row r="311" spans="6:12" x14ac:dyDescent="0.25">
      <c r="F311" s="145">
        <v>20133.2250550473</v>
      </c>
      <c r="L311" s="112">
        <v>1832123.4800093099</v>
      </c>
    </row>
  </sheetData>
  <mergeCells count="50">
    <mergeCell ref="A227:A246"/>
    <mergeCell ref="B227:B246"/>
    <mergeCell ref="A249:A273"/>
    <mergeCell ref="B249:B273"/>
    <mergeCell ref="A281:A293"/>
    <mergeCell ref="B281:B293"/>
    <mergeCell ref="A176:A190"/>
    <mergeCell ref="B176:B190"/>
    <mergeCell ref="A193:A213"/>
    <mergeCell ref="B193:B213"/>
    <mergeCell ref="A215:A225"/>
    <mergeCell ref="B215:B225"/>
    <mergeCell ref="A131:A145"/>
    <mergeCell ref="B131:B145"/>
    <mergeCell ref="A147:A160"/>
    <mergeCell ref="B147:B160"/>
    <mergeCell ref="A162:A174"/>
    <mergeCell ref="B162:B174"/>
    <mergeCell ref="A86:A91"/>
    <mergeCell ref="B86:B91"/>
    <mergeCell ref="A93:A96"/>
    <mergeCell ref="B93:B96"/>
    <mergeCell ref="A98:A129"/>
    <mergeCell ref="B98:B129"/>
    <mergeCell ref="A59:A67"/>
    <mergeCell ref="B59:B67"/>
    <mergeCell ref="A69:A78"/>
    <mergeCell ref="B69:B78"/>
    <mergeCell ref="A80:A84"/>
    <mergeCell ref="B80:B84"/>
    <mergeCell ref="A35:A40"/>
    <mergeCell ref="B35:B40"/>
    <mergeCell ref="A42:A49"/>
    <mergeCell ref="B42:B49"/>
    <mergeCell ref="A51:A57"/>
    <mergeCell ref="B51:B57"/>
    <mergeCell ref="A11:A21"/>
    <mergeCell ref="B11:B21"/>
    <mergeCell ref="A23:A26"/>
    <mergeCell ref="B23:B26"/>
    <mergeCell ref="A28:A33"/>
    <mergeCell ref="B28:B33"/>
    <mergeCell ref="A7:M7"/>
    <mergeCell ref="A8:A9"/>
    <mergeCell ref="B8:B9"/>
    <mergeCell ref="C8:C9"/>
    <mergeCell ref="D8:D9"/>
    <mergeCell ref="E8:G8"/>
    <mergeCell ref="H8:J8"/>
    <mergeCell ref="K8:M8"/>
  </mergeCells>
  <pageMargins left="0.70833333333333304" right="0.70833333333333304" top="0.74861111111111101" bottom="0.74791666666666701" header="0.31527777777777799" footer="0.511811023622047"/>
  <pageSetup paperSize="9" scale="45" fitToHeight="0" orientation="landscape" horizontalDpi="300" verticalDpi="300" r:id="rId1"/>
  <headerFooter>
    <oddHeader>&amp;C&amp;P</oddHeader>
  </headerFooter>
  <rowBreaks count="1" manualBreakCount="1"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35"/>
  <sheetViews>
    <sheetView view="pageBreakPreview" zoomScale="85" zoomScaleNormal="100" zoomScalePageLayoutView="85" workbookViewId="0">
      <selection activeCell="C129" sqref="C129"/>
    </sheetView>
  </sheetViews>
  <sheetFormatPr defaultColWidth="9.140625" defaultRowHeight="15" x14ac:dyDescent="0.25"/>
  <cols>
    <col min="1" max="1" width="7.140625" style="111" customWidth="1"/>
    <col min="2" max="2" width="27" style="111" customWidth="1"/>
    <col min="3" max="3" width="46.42578125" style="111" customWidth="1"/>
    <col min="4" max="6" width="23.140625" style="244" customWidth="1"/>
    <col min="7" max="7" width="22.7109375" style="112" hidden="1" customWidth="1"/>
    <col min="8" max="8" width="26.5703125" style="112" hidden="1" customWidth="1"/>
    <col min="9" max="9" width="21.28515625" style="112" hidden="1" customWidth="1"/>
    <col min="10" max="10" width="18.28515625" style="112" hidden="1" customWidth="1"/>
    <col min="11" max="11" width="16.5703125" style="112" hidden="1" customWidth="1"/>
    <col min="12" max="12" width="20.85546875" style="112" hidden="1" customWidth="1"/>
    <col min="13" max="15" width="9.140625" style="112"/>
    <col min="16" max="16" width="18.7109375" style="112" customWidth="1"/>
    <col min="17" max="17" width="13.28515625" style="112" customWidth="1"/>
    <col min="18" max="18" width="13.140625" style="112" customWidth="1"/>
    <col min="19" max="16384" width="9.140625" style="112"/>
  </cols>
  <sheetData>
    <row r="1" spans="1:18" ht="18" customHeight="1" x14ac:dyDescent="0.25">
      <c r="A1" s="114"/>
      <c r="D1" s="245" t="s">
        <v>0</v>
      </c>
      <c r="F1" s="246"/>
      <c r="G1" s="111"/>
      <c r="H1" s="111"/>
      <c r="I1" s="111"/>
      <c r="J1" s="111"/>
      <c r="K1" s="111"/>
      <c r="L1" s="111"/>
      <c r="M1" s="111"/>
      <c r="N1" s="111"/>
    </row>
    <row r="2" spans="1:18" ht="18" customHeight="1" x14ac:dyDescent="0.25">
      <c r="A2" s="114"/>
      <c r="D2" s="115" t="s">
        <v>489</v>
      </c>
      <c r="E2" s="111"/>
      <c r="F2" s="246"/>
      <c r="G2" s="111"/>
      <c r="H2" s="111"/>
      <c r="I2" s="111"/>
      <c r="J2" s="111"/>
      <c r="K2" s="111"/>
      <c r="L2" s="111"/>
      <c r="M2" s="111"/>
      <c r="N2" s="111"/>
    </row>
    <row r="3" spans="1:18" ht="18" customHeight="1" x14ac:dyDescent="0.25">
      <c r="A3" s="114"/>
      <c r="B3" s="117"/>
      <c r="D3" s="115" t="s">
        <v>2</v>
      </c>
      <c r="F3" s="118" t="s">
        <v>272</v>
      </c>
      <c r="G3" s="111"/>
      <c r="H3" s="111"/>
      <c r="I3" s="111"/>
      <c r="J3" s="111"/>
      <c r="K3" s="111"/>
      <c r="L3" s="111"/>
      <c r="M3" s="111"/>
      <c r="N3" s="111"/>
    </row>
    <row r="4" spans="1:18" ht="18" customHeight="1" x14ac:dyDescent="0.25">
      <c r="A4" s="114"/>
      <c r="B4" s="119"/>
      <c r="D4" s="247" t="s">
        <v>338</v>
      </c>
      <c r="G4" s="111"/>
      <c r="H4" s="111"/>
      <c r="I4" s="111"/>
      <c r="J4" s="111"/>
      <c r="K4" s="111"/>
      <c r="L4" s="111"/>
      <c r="M4" s="111"/>
      <c r="N4" s="111"/>
    </row>
    <row r="5" spans="1:18" ht="18" customHeight="1" x14ac:dyDescent="0.25">
      <c r="A5" s="114"/>
      <c r="C5" s="121"/>
      <c r="D5" s="18" t="s">
        <v>424</v>
      </c>
      <c r="G5" s="111"/>
      <c r="H5" s="111"/>
      <c r="I5" s="111"/>
      <c r="J5" s="111"/>
      <c r="K5" s="111"/>
      <c r="L5" s="111"/>
      <c r="M5" s="111"/>
      <c r="N5" s="111"/>
    </row>
    <row r="6" spans="1:18" ht="18" customHeight="1" x14ac:dyDescent="0.25">
      <c r="A6" s="114"/>
      <c r="C6" s="121"/>
      <c r="G6" s="111"/>
      <c r="H6" s="111"/>
      <c r="I6" s="111"/>
      <c r="J6" s="111"/>
      <c r="K6" s="111"/>
      <c r="L6" s="111"/>
      <c r="M6" s="111"/>
      <c r="N6" s="111"/>
    </row>
    <row r="7" spans="1:18" ht="69" customHeight="1" x14ac:dyDescent="0.25">
      <c r="A7" s="356" t="s">
        <v>490</v>
      </c>
      <c r="B7" s="356"/>
      <c r="C7" s="356"/>
      <c r="D7" s="356"/>
      <c r="E7" s="356"/>
      <c r="F7" s="356"/>
      <c r="G7" s="111"/>
      <c r="H7" s="111"/>
      <c r="I7" s="111"/>
      <c r="J7" s="111"/>
      <c r="K7" s="111"/>
      <c r="L7" s="111"/>
      <c r="M7" s="111"/>
      <c r="N7" s="111"/>
    </row>
    <row r="8" spans="1:18" ht="30.75" customHeight="1" x14ac:dyDescent="0.25">
      <c r="A8" s="318" t="s">
        <v>7</v>
      </c>
      <c r="B8" s="318" t="s">
        <v>274</v>
      </c>
      <c r="C8" s="318" t="s">
        <v>339</v>
      </c>
      <c r="D8" s="357" t="s">
        <v>340</v>
      </c>
      <c r="E8" s="357"/>
      <c r="F8" s="357"/>
      <c r="G8" s="111"/>
      <c r="H8" s="111"/>
      <c r="I8" s="111"/>
      <c r="J8" s="111"/>
      <c r="K8" s="111"/>
      <c r="L8" s="111"/>
      <c r="M8" s="111"/>
      <c r="N8" s="111"/>
    </row>
    <row r="9" spans="1:18" ht="39.75" customHeight="1" x14ac:dyDescent="0.25">
      <c r="A9" s="318"/>
      <c r="B9" s="318"/>
      <c r="C9" s="318"/>
      <c r="D9" s="248" t="s">
        <v>425</v>
      </c>
      <c r="E9" s="248" t="s">
        <v>275</v>
      </c>
      <c r="F9" s="248" t="s">
        <v>276</v>
      </c>
      <c r="G9" s="111"/>
      <c r="H9" s="111"/>
      <c r="I9" s="111"/>
      <c r="J9" s="111"/>
      <c r="K9" s="111"/>
      <c r="L9" s="111"/>
      <c r="M9" s="111"/>
      <c r="N9" s="111"/>
    </row>
    <row r="10" spans="1:18" ht="15.75" x14ac:dyDescent="0.25">
      <c r="A10" s="249">
        <v>1</v>
      </c>
      <c r="B10" s="249">
        <v>2</v>
      </c>
      <c r="C10" s="249">
        <v>3</v>
      </c>
      <c r="D10" s="250">
        <v>4</v>
      </c>
      <c r="E10" s="250">
        <v>5</v>
      </c>
      <c r="F10" s="250">
        <v>6</v>
      </c>
      <c r="G10" s="114"/>
      <c r="H10" s="114"/>
      <c r="I10" s="114"/>
      <c r="J10" s="114"/>
      <c r="K10" s="114"/>
      <c r="L10" s="114"/>
      <c r="M10" s="114"/>
      <c r="N10" s="114"/>
      <c r="O10" s="124"/>
      <c r="P10" s="124"/>
      <c r="Q10" s="124"/>
      <c r="R10" s="124"/>
    </row>
    <row r="11" spans="1:18" ht="63" hidden="1" customHeight="1" x14ac:dyDescent="0.25">
      <c r="A11" s="346">
        <v>1</v>
      </c>
      <c r="B11" s="347" t="str">
        <f>[3]Коэффициенты!B13</f>
        <v>Государственное бюджетное образовательное учреждение дополнительного образования Республики Карелия "Ресурсный центр развития дополнительного образования"</v>
      </c>
      <c r="C11" s="31" t="s">
        <v>491</v>
      </c>
      <c r="D11" s="72">
        <v>201.33507382158101</v>
      </c>
      <c r="E11" s="72">
        <v>201.33507382158101</v>
      </c>
      <c r="F11" s="72">
        <v>201.33507382158101</v>
      </c>
      <c r="G11" s="251">
        <v>154.64488313572301</v>
      </c>
      <c r="H11" s="251">
        <v>132.156601829587</v>
      </c>
      <c r="I11" s="251">
        <v>132.156601829587</v>
      </c>
      <c r="J11" s="252">
        <f t="shared" ref="J11:L18" si="0">D11-G11</f>
        <v>46.690190685857999</v>
      </c>
      <c r="K11" s="252">
        <f t="shared" si="0"/>
        <v>69.178471991994002</v>
      </c>
      <c r="L11" s="252">
        <f t="shared" si="0"/>
        <v>69.178471991994002</v>
      </c>
      <c r="M11" s="111"/>
      <c r="N11" s="111"/>
      <c r="P11" s="145"/>
      <c r="Q11" s="145"/>
      <c r="R11" s="145"/>
    </row>
    <row r="12" spans="1:18" ht="47.25" hidden="1" x14ac:dyDescent="0.25">
      <c r="A12" s="346"/>
      <c r="B12" s="347"/>
      <c r="C12" s="31" t="s">
        <v>205</v>
      </c>
      <c r="D12" s="72">
        <v>209.203365138972</v>
      </c>
      <c r="E12" s="72">
        <v>209.203365138972</v>
      </c>
      <c r="F12" s="72">
        <v>209.203365138972</v>
      </c>
      <c r="G12" s="251">
        <v>160.727417277375</v>
      </c>
      <c r="H12" s="251">
        <v>137.35462084175001</v>
      </c>
      <c r="I12" s="251">
        <v>137.35462084175001</v>
      </c>
      <c r="J12" s="252">
        <f t="shared" si="0"/>
        <v>48.475947861597007</v>
      </c>
      <c r="K12" s="252">
        <f t="shared" si="0"/>
        <v>71.848744297221998</v>
      </c>
      <c r="L12" s="252">
        <f t="shared" si="0"/>
        <v>71.848744297221998</v>
      </c>
      <c r="M12" s="111"/>
      <c r="N12" s="111"/>
      <c r="P12" s="145"/>
      <c r="Q12" s="145"/>
      <c r="R12" s="145"/>
    </row>
    <row r="13" spans="1:18" ht="63" hidden="1" x14ac:dyDescent="0.25">
      <c r="A13" s="346"/>
      <c r="B13" s="347"/>
      <c r="C13" s="31" t="s">
        <v>492</v>
      </c>
      <c r="D13" s="72">
        <v>187.347703237535</v>
      </c>
      <c r="E13" s="72">
        <v>187.347703237535</v>
      </c>
      <c r="F13" s="72">
        <v>187.347703237535</v>
      </c>
      <c r="G13" s="251">
        <v>142.46726099497499</v>
      </c>
      <c r="H13" s="251">
        <v>121.74983551535</v>
      </c>
      <c r="I13" s="251">
        <v>121.74983551535</v>
      </c>
      <c r="J13" s="252">
        <f t="shared" si="0"/>
        <v>44.880442242560008</v>
      </c>
      <c r="K13" s="252">
        <f t="shared" si="0"/>
        <v>65.597867722185001</v>
      </c>
      <c r="L13" s="252">
        <f t="shared" si="0"/>
        <v>65.597867722185001</v>
      </c>
      <c r="M13" s="111"/>
      <c r="N13" s="111"/>
      <c r="P13" s="145"/>
      <c r="Q13" s="145"/>
      <c r="R13" s="145"/>
    </row>
    <row r="14" spans="1:18" ht="63" hidden="1" x14ac:dyDescent="0.25">
      <c r="A14" s="346"/>
      <c r="B14" s="347"/>
      <c r="C14" s="31" t="s">
        <v>429</v>
      </c>
      <c r="D14" s="72">
        <v>106.485167165706</v>
      </c>
      <c r="E14" s="72">
        <v>106.485167165706</v>
      </c>
      <c r="F14" s="72">
        <v>106.485167165706</v>
      </c>
      <c r="G14" s="251">
        <v>79.123159271252007</v>
      </c>
      <c r="H14" s="251">
        <v>0</v>
      </c>
      <c r="I14" s="251">
        <v>0</v>
      </c>
      <c r="J14" s="252">
        <f t="shared" si="0"/>
        <v>27.362007894453996</v>
      </c>
      <c r="K14" s="252">
        <f t="shared" si="0"/>
        <v>106.485167165706</v>
      </c>
      <c r="L14" s="252">
        <f t="shared" si="0"/>
        <v>106.485167165706</v>
      </c>
      <c r="M14" s="111"/>
      <c r="N14" s="111"/>
      <c r="P14" s="145"/>
      <c r="Q14" s="145"/>
      <c r="R14" s="145"/>
    </row>
    <row r="15" spans="1:18" ht="63" hidden="1" x14ac:dyDescent="0.25">
      <c r="A15" s="346"/>
      <c r="B15" s="347"/>
      <c r="C15" s="31" t="s">
        <v>493</v>
      </c>
      <c r="D15" s="72">
        <v>372.63371398554398</v>
      </c>
      <c r="E15" s="72">
        <v>372.63371398554398</v>
      </c>
      <c r="F15" s="72">
        <v>372.63371398554398</v>
      </c>
      <c r="G15" s="251">
        <v>82.170703270800004</v>
      </c>
      <c r="H15" s="251">
        <v>70.221533968800003</v>
      </c>
      <c r="I15" s="251">
        <v>70.221533968800003</v>
      </c>
      <c r="J15" s="252">
        <f t="shared" si="0"/>
        <v>290.46301071474397</v>
      </c>
      <c r="K15" s="252">
        <f t="shared" si="0"/>
        <v>302.41218001674395</v>
      </c>
      <c r="L15" s="252">
        <f t="shared" si="0"/>
        <v>302.41218001674395</v>
      </c>
      <c r="M15" s="111"/>
      <c r="N15" s="111"/>
      <c r="P15" s="145"/>
      <c r="Q15" s="145"/>
      <c r="R15" s="145"/>
    </row>
    <row r="16" spans="1:18" ht="47.25" hidden="1" x14ac:dyDescent="0.25">
      <c r="A16" s="346"/>
      <c r="B16" s="347"/>
      <c r="C16" s="31" t="s">
        <v>494</v>
      </c>
      <c r="D16" s="72">
        <v>127.38924078755799</v>
      </c>
      <c r="E16" s="72">
        <v>127.38924078755799</v>
      </c>
      <c r="F16" s="72">
        <v>127.38924078755799</v>
      </c>
      <c r="G16" s="251">
        <v>301.482788620875</v>
      </c>
      <c r="H16" s="251">
        <v>257.64150773274997</v>
      </c>
      <c r="I16" s="251">
        <v>257.64150773274997</v>
      </c>
      <c r="J16" s="252">
        <f t="shared" si="0"/>
        <v>-174.09354783331702</v>
      </c>
      <c r="K16" s="252">
        <f t="shared" si="0"/>
        <v>-130.25226694519199</v>
      </c>
      <c r="L16" s="252">
        <f t="shared" si="0"/>
        <v>-130.25226694519199</v>
      </c>
      <c r="M16" s="111"/>
      <c r="N16" s="111"/>
      <c r="P16" s="145"/>
      <c r="Q16" s="145"/>
      <c r="R16" s="145"/>
    </row>
    <row r="17" spans="1:18" ht="78.75" hidden="1" x14ac:dyDescent="0.25">
      <c r="A17" s="346"/>
      <c r="B17" s="347"/>
      <c r="C17" s="31" t="s">
        <v>214</v>
      </c>
      <c r="D17" s="72">
        <v>180.77827007454201</v>
      </c>
      <c r="E17" s="72">
        <v>180.77827007454201</v>
      </c>
      <c r="F17" s="72">
        <v>180.77827007454201</v>
      </c>
      <c r="G17" s="251">
        <v>141.70642114987501</v>
      </c>
      <c r="H17" s="251">
        <v>121.09963612675</v>
      </c>
      <c r="I17" s="251">
        <v>121.09963612675</v>
      </c>
      <c r="J17" s="252">
        <f t="shared" si="0"/>
        <v>39.071848924666995</v>
      </c>
      <c r="K17" s="252">
        <f t="shared" si="0"/>
        <v>59.678633947792008</v>
      </c>
      <c r="L17" s="252">
        <f t="shared" si="0"/>
        <v>59.678633947792008</v>
      </c>
      <c r="M17" s="111"/>
      <c r="N17" s="111"/>
      <c r="P17" s="145"/>
      <c r="Q17" s="145"/>
      <c r="R17" s="145"/>
    </row>
    <row r="18" spans="1:18" ht="88.5" hidden="1" customHeight="1" x14ac:dyDescent="0.25">
      <c r="A18" s="346"/>
      <c r="B18" s="347"/>
      <c r="C18" s="31" t="s">
        <v>213</v>
      </c>
      <c r="D18" s="72">
        <v>126.300441435637</v>
      </c>
      <c r="E18" s="72">
        <v>126.300441435637</v>
      </c>
      <c r="F18" s="72">
        <v>126.300441435637</v>
      </c>
      <c r="G18" s="251">
        <v>96.056030443875002</v>
      </c>
      <c r="H18" s="251">
        <v>0</v>
      </c>
      <c r="I18" s="251">
        <v>0</v>
      </c>
      <c r="J18" s="252">
        <f t="shared" si="0"/>
        <v>30.244410991761995</v>
      </c>
      <c r="K18" s="252">
        <f t="shared" si="0"/>
        <v>126.300441435637</v>
      </c>
      <c r="L18" s="252">
        <f t="shared" si="0"/>
        <v>126.300441435637</v>
      </c>
      <c r="M18" s="111"/>
      <c r="N18" s="111"/>
      <c r="P18" s="145"/>
      <c r="Q18" s="145"/>
      <c r="R18" s="145"/>
    </row>
    <row r="19" spans="1:18" ht="88.5" hidden="1" customHeight="1" x14ac:dyDescent="0.25">
      <c r="A19" s="346"/>
      <c r="B19" s="347"/>
      <c r="C19" s="92" t="s">
        <v>495</v>
      </c>
      <c r="D19" s="72">
        <v>270.36402952336402</v>
      </c>
      <c r="E19" s="72">
        <v>241.73824921126101</v>
      </c>
      <c r="F19" s="72">
        <v>266.02065452550602</v>
      </c>
      <c r="G19" s="251"/>
      <c r="H19" s="251"/>
      <c r="I19" s="251"/>
      <c r="J19" s="252"/>
      <c r="K19" s="252"/>
      <c r="L19" s="252"/>
      <c r="M19" s="111"/>
      <c r="N19" s="111"/>
      <c r="P19" s="145"/>
      <c r="Q19" s="145"/>
      <c r="R19" s="145"/>
    </row>
    <row r="20" spans="1:18" ht="36.75" customHeight="1" x14ac:dyDescent="0.25">
      <c r="A20" s="345">
        <v>2</v>
      </c>
      <c r="B20" s="318" t="str">
        <f>[3]Коэффициенты!B14</f>
        <v>Государственное бюджетное образовательное учреждение Республики Карелия кадетская школа-интернат "Карельский кадетский корпус имени Александра Невского"</v>
      </c>
      <c r="C20" s="71" t="s">
        <v>193</v>
      </c>
      <c r="D20" s="72">
        <v>140585.92267331199</v>
      </c>
      <c r="E20" s="72">
        <v>125700.87400572401</v>
      </c>
      <c r="F20" s="72">
        <v>138327.42185622299</v>
      </c>
      <c r="G20" s="251">
        <v>213.94207248457201</v>
      </c>
      <c r="H20" s="251">
        <v>186.548967607191</v>
      </c>
      <c r="I20" s="251">
        <v>147.09098711436999</v>
      </c>
      <c r="J20" s="252">
        <f t="shared" ref="J20:J48" si="1">D20-G20</f>
        <v>140371.9806008274</v>
      </c>
      <c r="K20" s="252">
        <f t="shared" ref="K20:K48" si="2">E20-H20</f>
        <v>125514.32503811682</v>
      </c>
      <c r="L20" s="252">
        <f t="shared" ref="L20:L48" si="3">F20-I20</f>
        <v>138180.33086910861</v>
      </c>
      <c r="M20" s="111"/>
      <c r="N20" s="111"/>
      <c r="P20" s="145"/>
      <c r="Q20" s="145"/>
      <c r="R20" s="145"/>
    </row>
    <row r="21" spans="1:18" ht="37.5" customHeight="1" x14ac:dyDescent="0.25">
      <c r="A21" s="345"/>
      <c r="B21" s="318"/>
      <c r="C21" s="71" t="s">
        <v>58</v>
      </c>
      <c r="D21" s="72">
        <v>135737.60310233501</v>
      </c>
      <c r="E21" s="72">
        <v>121365.88799900201</v>
      </c>
      <c r="F21" s="72">
        <v>133556.99012425801</v>
      </c>
      <c r="G21" s="251">
        <v>108940.630341993</v>
      </c>
      <c r="H21" s="251">
        <v>94991.891425381196</v>
      </c>
      <c r="I21" s="251">
        <v>74899.643009773004</v>
      </c>
      <c r="J21" s="252">
        <f t="shared" si="1"/>
        <v>26796.972760342003</v>
      </c>
      <c r="K21" s="252">
        <f t="shared" si="2"/>
        <v>26373.996573620811</v>
      </c>
      <c r="L21" s="252">
        <f t="shared" si="3"/>
        <v>58657.347114485005</v>
      </c>
      <c r="M21" s="111"/>
      <c r="N21" s="111"/>
      <c r="P21" s="145"/>
      <c r="Q21" s="145"/>
      <c r="R21" s="145"/>
    </row>
    <row r="22" spans="1:18" ht="39" customHeight="1" x14ac:dyDescent="0.25">
      <c r="A22" s="345"/>
      <c r="B22" s="318"/>
      <c r="C22" s="71" t="s">
        <v>60</v>
      </c>
      <c r="D22" s="72">
        <v>170038.786654486</v>
      </c>
      <c r="E22" s="72">
        <v>152035.308307573</v>
      </c>
      <c r="F22" s="72">
        <v>167307.128097971</v>
      </c>
      <c r="G22" s="251">
        <v>106288.223755293</v>
      </c>
      <c r="H22" s="251">
        <v>92679.098505890695</v>
      </c>
      <c r="I22" s="251">
        <v>73076.041422037</v>
      </c>
      <c r="J22" s="252">
        <f t="shared" si="1"/>
        <v>63750.562899192999</v>
      </c>
      <c r="K22" s="252">
        <f t="shared" si="2"/>
        <v>59356.2098016823</v>
      </c>
      <c r="L22" s="252">
        <f t="shared" si="3"/>
        <v>94231.086675933999</v>
      </c>
      <c r="M22" s="111"/>
      <c r="N22" s="111"/>
      <c r="P22" s="145"/>
      <c r="Q22" s="145"/>
      <c r="R22" s="145"/>
    </row>
    <row r="23" spans="1:18" ht="25.5" customHeight="1" x14ac:dyDescent="0.25">
      <c r="A23" s="345"/>
      <c r="B23" s="318"/>
      <c r="C23" s="71" t="s">
        <v>51</v>
      </c>
      <c r="D23" s="72">
        <v>221.180196552241</v>
      </c>
      <c r="E23" s="72">
        <v>216.11010094529701</v>
      </c>
      <c r="F23" s="72">
        <v>221.180196552241</v>
      </c>
      <c r="G23" s="251">
        <v>155054.59889935501</v>
      </c>
      <c r="H23" s="251">
        <v>135201.435657344</v>
      </c>
      <c r="I23" s="251">
        <v>106604.249196349</v>
      </c>
      <c r="J23" s="252">
        <f t="shared" si="1"/>
        <v>-154833.41870280277</v>
      </c>
      <c r="K23" s="252">
        <f t="shared" si="2"/>
        <v>-134985.32555639872</v>
      </c>
      <c r="L23" s="252">
        <f t="shared" si="3"/>
        <v>-106383.06899979676</v>
      </c>
      <c r="M23" s="111"/>
      <c r="N23" s="111"/>
      <c r="P23" s="145"/>
      <c r="Q23" s="145"/>
      <c r="R23" s="145"/>
    </row>
    <row r="24" spans="1:18" ht="31.5" x14ac:dyDescent="0.25">
      <c r="A24" s="345">
        <v>3</v>
      </c>
      <c r="B24" s="318" t="str">
        <f>[3]Коэффициенты!B15</f>
        <v>Государственное бюджетное образовательное учреждение Республики Карелия "Специализированная школа искусств"</v>
      </c>
      <c r="C24" s="31" t="s">
        <v>193</v>
      </c>
      <c r="D24" s="251">
        <v>87904.289407910503</v>
      </c>
      <c r="E24" s="251">
        <v>85889.266550955406</v>
      </c>
      <c r="F24" s="251">
        <v>87904.289407910503</v>
      </c>
      <c r="G24" s="251">
        <v>193.536452928881</v>
      </c>
      <c r="H24" s="251">
        <v>176.92386835596</v>
      </c>
      <c r="I24" s="251">
        <v>149.88960320923701</v>
      </c>
      <c r="J24" s="252">
        <f t="shared" si="1"/>
        <v>87710.752954981624</v>
      </c>
      <c r="K24" s="252">
        <f t="shared" si="2"/>
        <v>85712.342682599439</v>
      </c>
      <c r="L24" s="252">
        <f t="shared" si="3"/>
        <v>87754.399804701272</v>
      </c>
      <c r="M24" s="111"/>
      <c r="N24" s="111"/>
      <c r="P24" s="145"/>
      <c r="Q24" s="145"/>
      <c r="R24" s="145"/>
    </row>
    <row r="25" spans="1:18" ht="31.5" x14ac:dyDescent="0.25">
      <c r="A25" s="345"/>
      <c r="B25" s="318"/>
      <c r="C25" s="31" t="s">
        <v>344</v>
      </c>
      <c r="D25" s="251">
        <v>115010.943076191</v>
      </c>
      <c r="E25" s="251">
        <v>112374.556607914</v>
      </c>
      <c r="F25" s="251">
        <v>115010.943076191</v>
      </c>
      <c r="G25" s="251">
        <v>75983.9107794187</v>
      </c>
      <c r="H25" s="251">
        <v>69461.681375595697</v>
      </c>
      <c r="I25" s="251">
        <v>58847.8194399809</v>
      </c>
      <c r="J25" s="252">
        <f t="shared" si="1"/>
        <v>39027.032296772304</v>
      </c>
      <c r="K25" s="252">
        <f t="shared" si="2"/>
        <v>42912.8752323183</v>
      </c>
      <c r="L25" s="252">
        <f t="shared" si="3"/>
        <v>56163.123636210104</v>
      </c>
      <c r="M25" s="111"/>
      <c r="N25" s="111"/>
      <c r="P25" s="145"/>
      <c r="Q25" s="145"/>
      <c r="R25" s="145"/>
    </row>
    <row r="26" spans="1:18" ht="31.5" x14ac:dyDescent="0.25">
      <c r="A26" s="345"/>
      <c r="B26" s="318"/>
      <c r="C26" s="31" t="s">
        <v>58</v>
      </c>
      <c r="D26" s="251">
        <v>111044.61561189299</v>
      </c>
      <c r="E26" s="251">
        <v>108499.148944602</v>
      </c>
      <c r="F26" s="251">
        <v>111044.61561189299</v>
      </c>
      <c r="G26" s="251">
        <v>98549.962292929398</v>
      </c>
      <c r="H26" s="251">
        <v>90090.7311844051</v>
      </c>
      <c r="I26" s="251">
        <v>76324.715684443203</v>
      </c>
      <c r="J26" s="252">
        <f t="shared" si="1"/>
        <v>12494.653318963596</v>
      </c>
      <c r="K26" s="252">
        <f t="shared" si="2"/>
        <v>18408.417760196899</v>
      </c>
      <c r="L26" s="252">
        <f t="shared" si="3"/>
        <v>34719.899927449791</v>
      </c>
      <c r="M26" s="111"/>
      <c r="N26" s="111"/>
      <c r="P26" s="145"/>
      <c r="Q26" s="145"/>
      <c r="R26" s="145"/>
    </row>
    <row r="27" spans="1:18" ht="31.5" x14ac:dyDescent="0.25">
      <c r="A27" s="345"/>
      <c r="B27" s="318"/>
      <c r="C27" s="31" t="s">
        <v>60</v>
      </c>
      <c r="D27" s="251">
        <v>139105.828242191</v>
      </c>
      <c r="E27" s="251">
        <v>135917.11668634199</v>
      </c>
      <c r="F27" s="251">
        <v>139105.828242191</v>
      </c>
      <c r="G27" s="251">
        <v>96150.540072916207</v>
      </c>
      <c r="H27" s="251">
        <v>87897.268120679495</v>
      </c>
      <c r="I27" s="251">
        <v>74466.417472160902</v>
      </c>
      <c r="J27" s="252">
        <f t="shared" si="1"/>
        <v>42955.288169274791</v>
      </c>
      <c r="K27" s="252">
        <f t="shared" si="2"/>
        <v>48019.848565662498</v>
      </c>
      <c r="L27" s="252">
        <f t="shared" si="3"/>
        <v>64639.410770030096</v>
      </c>
      <c r="M27" s="111"/>
      <c r="N27" s="111"/>
      <c r="P27" s="145"/>
      <c r="Q27" s="145"/>
      <c r="R27" s="145"/>
    </row>
    <row r="28" spans="1:18" ht="15.75" x14ac:dyDescent="0.25">
      <c r="A28" s="345"/>
      <c r="B28" s="318"/>
      <c r="C28" s="31" t="s">
        <v>51</v>
      </c>
      <c r="D28" s="251">
        <v>291492.18709575903</v>
      </c>
      <c r="E28" s="251">
        <v>297116.271395405</v>
      </c>
      <c r="F28" s="251">
        <v>334477.39640239801</v>
      </c>
      <c r="G28" s="251">
        <v>140265.61831804001</v>
      </c>
      <c r="H28" s="251">
        <v>128225.641291915</v>
      </c>
      <c r="I28" s="251">
        <v>108632.547282011</v>
      </c>
      <c r="J28" s="252">
        <f t="shared" si="1"/>
        <v>151226.56877771902</v>
      </c>
      <c r="K28" s="252">
        <f t="shared" si="2"/>
        <v>168890.63010349</v>
      </c>
      <c r="L28" s="252">
        <f t="shared" si="3"/>
        <v>225844.84912038699</v>
      </c>
      <c r="M28" s="111"/>
      <c r="N28" s="111"/>
      <c r="P28" s="145"/>
      <c r="Q28" s="145"/>
      <c r="R28" s="145"/>
    </row>
    <row r="29" spans="1:18" ht="47.25" x14ac:dyDescent="0.25">
      <c r="A29" s="345">
        <v>4</v>
      </c>
      <c r="B29" s="318" t="str">
        <f>[3]Коэффициенты!B16</f>
        <v>Государственное бюджетное общеобразовательное учреждение Республики Карелия «Специальная (коррекционная) общеобразовательная школа – интернат №18»</v>
      </c>
      <c r="C29" s="31" t="s">
        <v>348</v>
      </c>
      <c r="D29" s="251">
        <v>353801.61660599301</v>
      </c>
      <c r="E29" s="251">
        <v>360627.90631539602</v>
      </c>
      <c r="F29" s="251">
        <v>343168.95871216297</v>
      </c>
      <c r="G29" s="251">
        <v>246283.04261935901</v>
      </c>
      <c r="H29" s="251">
        <v>226983.893645409</v>
      </c>
      <c r="I29" s="251">
        <v>190785.57131615901</v>
      </c>
      <c r="J29" s="252">
        <f t="shared" si="1"/>
        <v>107518.573986634</v>
      </c>
      <c r="K29" s="252">
        <f t="shared" si="2"/>
        <v>133644.01266998702</v>
      </c>
      <c r="L29" s="252">
        <f t="shared" si="3"/>
        <v>152383.38739600396</v>
      </c>
      <c r="M29" s="111"/>
      <c r="N29" s="111"/>
      <c r="P29" s="145"/>
      <c r="Q29" s="145"/>
      <c r="R29" s="145"/>
    </row>
    <row r="30" spans="1:18" ht="47.25" x14ac:dyDescent="0.25">
      <c r="A30" s="345"/>
      <c r="B30" s="318"/>
      <c r="C30" s="31" t="s">
        <v>346</v>
      </c>
      <c r="D30" s="251">
        <v>377775.38948839402</v>
      </c>
      <c r="E30" s="251">
        <v>385064.23197155801</v>
      </c>
      <c r="F30" s="251">
        <v>394076.76742065098</v>
      </c>
      <c r="G30" s="251">
        <v>298420.67706873198</v>
      </c>
      <c r="H30" s="251">
        <v>275035.93631515303</v>
      </c>
      <c r="I30" s="251">
        <v>223717.25857967499</v>
      </c>
      <c r="J30" s="252">
        <f t="shared" si="1"/>
        <v>79354.712419662043</v>
      </c>
      <c r="K30" s="252">
        <f t="shared" si="2"/>
        <v>110028.29565640498</v>
      </c>
      <c r="L30" s="252">
        <f t="shared" si="3"/>
        <v>170359.50884097599</v>
      </c>
      <c r="M30" s="111"/>
      <c r="N30" s="111"/>
      <c r="P30" s="145"/>
      <c r="Q30" s="145"/>
      <c r="R30" s="145"/>
    </row>
    <row r="31" spans="1:18" ht="47.25" x14ac:dyDescent="0.25">
      <c r="A31" s="345"/>
      <c r="B31" s="318"/>
      <c r="C31" s="31" t="s">
        <v>347</v>
      </c>
      <c r="D31" s="251">
        <v>367220.31282878597</v>
      </c>
      <c r="E31" s="251">
        <v>374305.504430209</v>
      </c>
      <c r="F31" s="251">
        <v>373723.15011592099</v>
      </c>
      <c r="G31" s="251">
        <v>318916.17499955703</v>
      </c>
      <c r="H31" s="251">
        <v>293925.37292866001</v>
      </c>
      <c r="I31" s="251">
        <v>259404.11569649601</v>
      </c>
      <c r="J31" s="252">
        <f t="shared" si="1"/>
        <v>48304.137829228945</v>
      </c>
      <c r="K31" s="252">
        <f t="shared" si="2"/>
        <v>80380.131501548982</v>
      </c>
      <c r="L31" s="252">
        <f t="shared" si="3"/>
        <v>114319.03441942498</v>
      </c>
      <c r="M31" s="111"/>
      <c r="N31" s="111"/>
      <c r="P31" s="145"/>
      <c r="Q31" s="145"/>
      <c r="R31" s="145"/>
    </row>
    <row r="32" spans="1:18" ht="29.25" customHeight="1" x14ac:dyDescent="0.25">
      <c r="A32" s="345"/>
      <c r="B32" s="318"/>
      <c r="C32" s="31" t="s">
        <v>51</v>
      </c>
      <c r="D32" s="251">
        <v>9605.1447449657699</v>
      </c>
      <c r="E32" s="251">
        <v>9790.4675294088302</v>
      </c>
      <c r="F32" s="251">
        <v>10019.6161450053</v>
      </c>
      <c r="G32" s="251">
        <v>361441.52995234198</v>
      </c>
      <c r="H32" s="251">
        <v>333118.37031563203</v>
      </c>
      <c r="I32" s="251">
        <v>279994.22151009098</v>
      </c>
      <c r="J32" s="252">
        <f t="shared" si="1"/>
        <v>-351836.38520737621</v>
      </c>
      <c r="K32" s="252">
        <f t="shared" si="2"/>
        <v>-323327.90278622322</v>
      </c>
      <c r="L32" s="252">
        <f t="shared" si="3"/>
        <v>-269974.60536508571</v>
      </c>
      <c r="M32" s="111"/>
      <c r="N32" s="111"/>
      <c r="P32" s="145"/>
      <c r="Q32" s="145"/>
      <c r="R32" s="145"/>
    </row>
    <row r="33" spans="1:18" ht="63" x14ac:dyDescent="0.25">
      <c r="A33" s="345"/>
      <c r="B33" s="318"/>
      <c r="C33" s="31" t="s">
        <v>28</v>
      </c>
      <c r="D33" s="251">
        <v>255464.75239069699</v>
      </c>
      <c r="E33" s="251">
        <v>260440.13054687501</v>
      </c>
      <c r="F33" s="251">
        <v>263744.310793988</v>
      </c>
      <c r="G33" s="251">
        <v>9453.9928504793206</v>
      </c>
      <c r="H33" s="251">
        <v>8713.1622416011796</v>
      </c>
      <c r="I33" s="251">
        <v>7323.6281638165801</v>
      </c>
      <c r="J33" s="252">
        <f t="shared" si="1"/>
        <v>246010.75954021767</v>
      </c>
      <c r="K33" s="252">
        <f t="shared" si="2"/>
        <v>251726.96830527383</v>
      </c>
      <c r="L33" s="252">
        <f t="shared" si="3"/>
        <v>256420.68263017142</v>
      </c>
      <c r="M33" s="111"/>
      <c r="N33" s="111"/>
      <c r="P33" s="145"/>
      <c r="Q33" s="145"/>
      <c r="R33" s="145"/>
    </row>
    <row r="34" spans="1:18" ht="47.25" x14ac:dyDescent="0.25">
      <c r="A34" s="345">
        <v>5</v>
      </c>
      <c r="B34" s="318" t="str">
        <f>[3]Коэффициенты!B17</f>
        <v>Государственное бюджетное общеобразовательное учреждение Республики Карелия «Специальная (коррекционная) общеобразовательная школа – интернат №21»</v>
      </c>
      <c r="C34" s="253" t="s">
        <v>348</v>
      </c>
      <c r="D34" s="251">
        <v>648016.767590506</v>
      </c>
      <c r="E34" s="251">
        <v>660637.40679859498</v>
      </c>
      <c r="F34" s="251">
        <v>669018.85348833702</v>
      </c>
      <c r="G34" s="251">
        <v>189982.074980934</v>
      </c>
      <c r="H34" s="251">
        <v>185238.94926611401</v>
      </c>
      <c r="I34" s="251">
        <v>165528.45731101101</v>
      </c>
      <c r="J34" s="252">
        <f t="shared" si="1"/>
        <v>458034.69260957197</v>
      </c>
      <c r="K34" s="252">
        <f t="shared" si="2"/>
        <v>475398.45753248094</v>
      </c>
      <c r="L34" s="252">
        <f t="shared" si="3"/>
        <v>503490.39617732598</v>
      </c>
      <c r="M34" s="111"/>
      <c r="N34" s="111"/>
      <c r="P34" s="145"/>
      <c r="Q34" s="145"/>
      <c r="R34" s="145"/>
    </row>
    <row r="35" spans="1:18" ht="47.25" x14ac:dyDescent="0.25">
      <c r="A35" s="345"/>
      <c r="B35" s="318"/>
      <c r="C35" s="253" t="s">
        <v>431</v>
      </c>
      <c r="D35" s="251">
        <v>309755.57583731698</v>
      </c>
      <c r="E35" s="251">
        <v>315788.31073069398</v>
      </c>
      <c r="F35" s="251">
        <v>319794.688305435</v>
      </c>
      <c r="G35" s="251">
        <v>468121.67329762701</v>
      </c>
      <c r="H35" s="251">
        <v>456434.46572025103</v>
      </c>
      <c r="I35" s="251">
        <v>407867.207590935</v>
      </c>
      <c r="J35" s="252">
        <f t="shared" si="1"/>
        <v>-158366.09746031003</v>
      </c>
      <c r="K35" s="252">
        <f t="shared" si="2"/>
        <v>-140646.15498955705</v>
      </c>
      <c r="L35" s="252">
        <f t="shared" si="3"/>
        <v>-88072.519285499991</v>
      </c>
      <c r="M35" s="111"/>
      <c r="N35" s="111"/>
      <c r="P35" s="145"/>
      <c r="Q35" s="145"/>
      <c r="R35" s="145"/>
    </row>
    <row r="36" spans="1:18" ht="47.25" x14ac:dyDescent="0.25">
      <c r="A36" s="345"/>
      <c r="B36" s="318"/>
      <c r="C36" s="253" t="s">
        <v>47</v>
      </c>
      <c r="D36" s="251">
        <v>758346.00951919099</v>
      </c>
      <c r="E36" s="251">
        <v>773115.39799755299</v>
      </c>
      <c r="F36" s="251">
        <v>782923.84273085406</v>
      </c>
      <c r="G36" s="251">
        <v>229944.00564616799</v>
      </c>
      <c r="H36" s="251">
        <v>224203.18338038999</v>
      </c>
      <c r="I36" s="251">
        <v>200346.67231813501</v>
      </c>
      <c r="J36" s="252">
        <f t="shared" si="1"/>
        <v>528402.00387302297</v>
      </c>
      <c r="K36" s="252">
        <f t="shared" si="2"/>
        <v>548912.21461716294</v>
      </c>
      <c r="L36" s="252">
        <f t="shared" si="3"/>
        <v>582577.17041271902</v>
      </c>
      <c r="M36" s="111"/>
      <c r="N36" s="111"/>
      <c r="P36" s="145"/>
      <c r="Q36" s="145"/>
      <c r="R36" s="145"/>
    </row>
    <row r="37" spans="1:18" ht="47.25" x14ac:dyDescent="0.25">
      <c r="A37" s="345"/>
      <c r="B37" s="318"/>
      <c r="C37" s="253" t="s">
        <v>432</v>
      </c>
      <c r="D37" s="251">
        <v>330865.52838370099</v>
      </c>
      <c r="E37" s="251">
        <v>337309.396303432</v>
      </c>
      <c r="F37" s="251">
        <v>341588.809933318</v>
      </c>
      <c r="G37" s="251">
        <v>547775.51089724398</v>
      </c>
      <c r="H37" s="251">
        <v>534099.65167765005</v>
      </c>
      <c r="I37" s="251">
        <v>477268.370085289</v>
      </c>
      <c r="J37" s="252">
        <f t="shared" si="1"/>
        <v>-216909.98251354299</v>
      </c>
      <c r="K37" s="252">
        <f t="shared" si="2"/>
        <v>-196790.25537421805</v>
      </c>
      <c r="L37" s="252">
        <f t="shared" si="3"/>
        <v>-135679.560151971</v>
      </c>
      <c r="M37" s="111"/>
      <c r="N37" s="111"/>
      <c r="P37" s="145"/>
      <c r="Q37" s="145"/>
      <c r="R37" s="145"/>
    </row>
    <row r="38" spans="1:18" ht="47.25" x14ac:dyDescent="0.25">
      <c r="A38" s="345"/>
      <c r="B38" s="318"/>
      <c r="C38" s="253" t="s">
        <v>349</v>
      </c>
      <c r="D38" s="251">
        <v>322518.80647637998</v>
      </c>
      <c r="E38" s="251">
        <v>328800.11538370501</v>
      </c>
      <c r="F38" s="251">
        <v>332971.57254055003</v>
      </c>
      <c r="G38" s="251">
        <v>245838.83473725701</v>
      </c>
      <c r="H38" s="251">
        <v>239701.17938813599</v>
      </c>
      <c r="I38" s="251">
        <v>214195.592217205</v>
      </c>
      <c r="J38" s="252">
        <f t="shared" si="1"/>
        <v>76679.971739122964</v>
      </c>
      <c r="K38" s="252">
        <f t="shared" si="2"/>
        <v>89098.935995569016</v>
      </c>
      <c r="L38" s="252">
        <f t="shared" si="3"/>
        <v>118775.98032334502</v>
      </c>
      <c r="M38" s="111"/>
      <c r="N38" s="111"/>
      <c r="P38" s="145"/>
      <c r="Q38" s="145"/>
      <c r="R38" s="145"/>
    </row>
    <row r="39" spans="1:18" ht="15.75" x14ac:dyDescent="0.25">
      <c r="A39" s="345"/>
      <c r="B39" s="318"/>
      <c r="C39" s="253" t="s">
        <v>51</v>
      </c>
      <c r="D39" s="251">
        <v>8366.9747872982207</v>
      </c>
      <c r="E39" s="251">
        <v>8529.9282405650392</v>
      </c>
      <c r="F39" s="251">
        <v>8638.1466642871801</v>
      </c>
      <c r="G39" s="251">
        <v>278860.31115363102</v>
      </c>
      <c r="H39" s="251">
        <v>271898.23584832501</v>
      </c>
      <c r="I39" s="251">
        <v>242966.696279959</v>
      </c>
      <c r="J39" s="252">
        <f t="shared" si="1"/>
        <v>-270493.33636633278</v>
      </c>
      <c r="K39" s="252">
        <f t="shared" si="2"/>
        <v>-263368.30760775995</v>
      </c>
      <c r="L39" s="252">
        <f t="shared" si="3"/>
        <v>-234328.54961567183</v>
      </c>
      <c r="M39" s="111"/>
      <c r="N39" s="111"/>
      <c r="P39" s="145"/>
      <c r="Q39" s="145"/>
      <c r="R39" s="145"/>
    </row>
    <row r="40" spans="1:18" ht="63" x14ac:dyDescent="0.25">
      <c r="A40" s="345"/>
      <c r="B40" s="318"/>
      <c r="C40" s="253" t="s">
        <v>28</v>
      </c>
      <c r="D40" s="251">
        <v>207133.23905317899</v>
      </c>
      <c r="E40" s="251">
        <v>188566.625948295</v>
      </c>
      <c r="F40" s="251">
        <v>179206.543093443</v>
      </c>
      <c r="G40" s="251">
        <v>7234.3601233419804</v>
      </c>
      <c r="H40" s="251">
        <v>7053.7458230994998</v>
      </c>
      <c r="I40" s="251">
        <v>6303.1866083643299</v>
      </c>
      <c r="J40" s="252">
        <f t="shared" si="1"/>
        <v>199898.878929837</v>
      </c>
      <c r="K40" s="252">
        <f t="shared" si="2"/>
        <v>181512.88012519549</v>
      </c>
      <c r="L40" s="252">
        <f t="shared" si="3"/>
        <v>172903.35648507866</v>
      </c>
      <c r="M40" s="111"/>
      <c r="N40" s="111"/>
      <c r="P40" s="145"/>
      <c r="Q40" s="145"/>
      <c r="R40" s="145"/>
    </row>
    <row r="41" spans="1:18" ht="47.25" customHeight="1" x14ac:dyDescent="0.25">
      <c r="A41" s="345">
        <v>6</v>
      </c>
      <c r="B41" s="318" t="str">
        <f>[3]Коэффициенты!B18</f>
        <v>Государственное бюджетное общеобразовательное учреждение Республики Карелия «Специальная (коррекционная) общеобразовательная школа – интернат № 23»</v>
      </c>
      <c r="C41" s="253" t="s">
        <v>348</v>
      </c>
      <c r="D41" s="251">
        <v>525418.12823756295</v>
      </c>
      <c r="E41" s="251">
        <v>478321.70300967101</v>
      </c>
      <c r="F41" s="251">
        <v>486479.00048853201</v>
      </c>
      <c r="G41" s="251">
        <v>180584.786244994</v>
      </c>
      <c r="H41" s="251">
        <v>152494.396103651</v>
      </c>
      <c r="I41" s="251">
        <v>151792.01249381999</v>
      </c>
      <c r="J41" s="252">
        <f t="shared" si="1"/>
        <v>344833.34199256892</v>
      </c>
      <c r="K41" s="252">
        <f t="shared" si="2"/>
        <v>325827.30690602004</v>
      </c>
      <c r="L41" s="252">
        <f t="shared" si="3"/>
        <v>334686.98799471202</v>
      </c>
      <c r="M41" s="111"/>
      <c r="N41" s="111"/>
      <c r="P41" s="145"/>
      <c r="Q41" s="145"/>
      <c r="R41" s="145"/>
    </row>
    <row r="42" spans="1:18" ht="47.25" x14ac:dyDescent="0.25">
      <c r="A42" s="345"/>
      <c r="B42" s="318"/>
      <c r="C42" s="253" t="s">
        <v>431</v>
      </c>
      <c r="D42" s="251">
        <v>249361.60165201401</v>
      </c>
      <c r="E42" s="251">
        <v>227009.80334938399</v>
      </c>
      <c r="F42" s="251">
        <v>267612.332611044</v>
      </c>
      <c r="G42" s="251">
        <v>444966.46495509899</v>
      </c>
      <c r="H42" s="251">
        <v>375750.88007495599</v>
      </c>
      <c r="I42" s="251">
        <v>324807.00299522397</v>
      </c>
      <c r="J42" s="252">
        <f t="shared" si="1"/>
        <v>-195604.86330308497</v>
      </c>
      <c r="K42" s="252">
        <f t="shared" si="2"/>
        <v>-148741.076725572</v>
      </c>
      <c r="L42" s="252">
        <f t="shared" si="3"/>
        <v>-57194.670384179975</v>
      </c>
      <c r="M42" s="111"/>
      <c r="N42" s="111"/>
      <c r="P42" s="145"/>
      <c r="Q42" s="145"/>
      <c r="R42" s="145"/>
    </row>
    <row r="43" spans="1:18" ht="47.25" x14ac:dyDescent="0.25">
      <c r="A43" s="345"/>
      <c r="B43" s="318"/>
      <c r="C43" s="253" t="s">
        <v>47</v>
      </c>
      <c r="D43" s="251">
        <v>614874.12179091305</v>
      </c>
      <c r="E43" s="251">
        <v>559759.21131260903</v>
      </c>
      <c r="F43" s="251">
        <v>569305.34391432605</v>
      </c>
      <c r="G43" s="251">
        <v>218570.03673687601</v>
      </c>
      <c r="H43" s="251">
        <v>184570.95113939501</v>
      </c>
      <c r="I43" s="251">
        <v>142573.94299521</v>
      </c>
      <c r="J43" s="252">
        <f t="shared" si="1"/>
        <v>396304.08505403704</v>
      </c>
      <c r="K43" s="252">
        <f t="shared" si="2"/>
        <v>375188.26017321402</v>
      </c>
      <c r="L43" s="252">
        <f t="shared" si="3"/>
        <v>426731.40091911604</v>
      </c>
      <c r="M43" s="111"/>
      <c r="N43" s="111"/>
      <c r="P43" s="145"/>
      <c r="Q43" s="145"/>
      <c r="R43" s="145"/>
    </row>
    <row r="44" spans="1:18" ht="47.25" x14ac:dyDescent="0.25">
      <c r="A44" s="345"/>
      <c r="B44" s="318"/>
      <c r="C44" s="253" t="s">
        <v>432</v>
      </c>
      <c r="D44" s="251">
        <v>268268.90184969798</v>
      </c>
      <c r="E44" s="251">
        <v>244222.327135359</v>
      </c>
      <c r="F44" s="251">
        <v>248387.29427125899</v>
      </c>
      <c r="G44" s="251">
        <v>520680.29868369602</v>
      </c>
      <c r="H44" s="251">
        <v>439687.24808920699</v>
      </c>
      <c r="I44" s="251">
        <v>380074.95093180798</v>
      </c>
      <c r="J44" s="252">
        <f t="shared" si="1"/>
        <v>-252411.39683399803</v>
      </c>
      <c r="K44" s="252">
        <f t="shared" si="2"/>
        <v>-195464.92095384799</v>
      </c>
      <c r="L44" s="252">
        <f t="shared" si="3"/>
        <v>-131687.65666054899</v>
      </c>
      <c r="M44" s="111"/>
      <c r="N44" s="111"/>
      <c r="P44" s="145"/>
      <c r="Q44" s="145"/>
      <c r="R44" s="145"/>
    </row>
    <row r="45" spans="1:18" ht="47.25" x14ac:dyDescent="0.25">
      <c r="A45" s="345"/>
      <c r="B45" s="318"/>
      <c r="C45" s="253" t="s">
        <v>349</v>
      </c>
      <c r="D45" s="251">
        <v>0</v>
      </c>
      <c r="E45" s="251">
        <v>0</v>
      </c>
      <c r="F45" s="251">
        <v>0</v>
      </c>
      <c r="G45" s="251">
        <v>233678.64271511501</v>
      </c>
      <c r="H45" s="251">
        <v>197329.377762852</v>
      </c>
      <c r="I45" s="251">
        <v>147832.26041619599</v>
      </c>
      <c r="J45" s="252">
        <f t="shared" si="1"/>
        <v>-233678.64271511501</v>
      </c>
      <c r="K45" s="252">
        <f t="shared" si="2"/>
        <v>-197329.377762852</v>
      </c>
      <c r="L45" s="252">
        <f t="shared" si="3"/>
        <v>-147832.26041619599</v>
      </c>
      <c r="M45" s="111"/>
      <c r="N45" s="111"/>
      <c r="P45" s="145"/>
      <c r="Q45" s="145"/>
      <c r="R45" s="145"/>
    </row>
    <row r="46" spans="1:18" ht="47.25" x14ac:dyDescent="0.25">
      <c r="A46" s="345"/>
      <c r="B46" s="318"/>
      <c r="C46" s="253" t="s">
        <v>433</v>
      </c>
      <c r="D46" s="251">
        <v>261501.30073071699</v>
      </c>
      <c r="E46" s="251">
        <v>238061.34730129901</v>
      </c>
      <c r="F46" s="251">
        <v>248724.55178247299</v>
      </c>
      <c r="G46" s="251">
        <v>265066.74214893498</v>
      </c>
      <c r="H46" s="251">
        <v>223834.98417372699</v>
      </c>
      <c r="I46" s="251">
        <v>189414.266442247</v>
      </c>
      <c r="J46" s="252">
        <f t="shared" si="1"/>
        <v>-3565.4414182179898</v>
      </c>
      <c r="K46" s="252">
        <f t="shared" si="2"/>
        <v>14226.363127572025</v>
      </c>
      <c r="L46" s="252">
        <f t="shared" si="3"/>
        <v>59310.285340225993</v>
      </c>
      <c r="M46" s="111"/>
      <c r="N46" s="111"/>
      <c r="P46" s="145"/>
      <c r="Q46" s="145"/>
      <c r="R46" s="145"/>
    </row>
    <row r="47" spans="1:18" ht="15.75" x14ac:dyDescent="0.25">
      <c r="A47" s="345"/>
      <c r="B47" s="318"/>
      <c r="C47" s="253" t="s">
        <v>51</v>
      </c>
      <c r="D47" s="251">
        <v>6784.0223457475904</v>
      </c>
      <c r="E47" s="251">
        <v>6175.9291263100004</v>
      </c>
      <c r="F47" s="251">
        <v>6281.2534107292204</v>
      </c>
      <c r="G47" s="251">
        <v>6876.5191485782198</v>
      </c>
      <c r="H47" s="251">
        <v>5806.8603488833496</v>
      </c>
      <c r="I47" s="251">
        <v>5019.5728253686402</v>
      </c>
      <c r="J47" s="252">
        <f t="shared" si="1"/>
        <v>-92.496802830629349</v>
      </c>
      <c r="K47" s="252">
        <f t="shared" si="2"/>
        <v>369.06877742665074</v>
      </c>
      <c r="L47" s="252">
        <f t="shared" si="3"/>
        <v>1261.6805853605802</v>
      </c>
      <c r="M47" s="111"/>
      <c r="N47" s="111"/>
      <c r="P47" s="145"/>
      <c r="Q47" s="145"/>
      <c r="R47" s="145"/>
    </row>
    <row r="48" spans="1:18" ht="63" customHeight="1" x14ac:dyDescent="0.25">
      <c r="A48" s="345"/>
      <c r="B48" s="318"/>
      <c r="C48" s="31" t="s">
        <v>28</v>
      </c>
      <c r="D48" s="251">
        <v>143507.645137035</v>
      </c>
      <c r="E48" s="251">
        <v>144754.842282311</v>
      </c>
      <c r="F48" s="251">
        <v>142235.80599914299</v>
      </c>
      <c r="G48" s="251">
        <v>94820.170717898596</v>
      </c>
      <c r="H48" s="251">
        <v>80800.692318891306</v>
      </c>
      <c r="I48" s="251">
        <v>67013.873307084796</v>
      </c>
      <c r="J48" s="252">
        <f t="shared" si="1"/>
        <v>48687.474419136401</v>
      </c>
      <c r="K48" s="252">
        <f t="shared" si="2"/>
        <v>63954.149963419695</v>
      </c>
      <c r="L48" s="252">
        <f t="shared" si="3"/>
        <v>75221.932692058195</v>
      </c>
      <c r="M48" s="111"/>
      <c r="N48" s="111"/>
      <c r="P48" s="145"/>
      <c r="Q48" s="145"/>
      <c r="R48" s="145"/>
    </row>
    <row r="49" spans="1:18" ht="126" customHeight="1" x14ac:dyDescent="0.25">
      <c r="A49" s="345">
        <v>7</v>
      </c>
      <c r="B49" s="318" t="str">
        <f>[3]Коэффициенты!B19</f>
        <v>Государственное бюджетное общеобразовательное учреждение Республики Карелия "Специальная (коррекционная) общеобразовательная школа-интернат № 24"</v>
      </c>
      <c r="C49" s="31" t="s">
        <v>350</v>
      </c>
      <c r="D49" s="251">
        <v>364024.23213361198</v>
      </c>
      <c r="E49" s="251">
        <v>367187.89622060198</v>
      </c>
      <c r="F49" s="251">
        <v>360798.060697751</v>
      </c>
      <c r="G49" s="251"/>
      <c r="H49" s="251"/>
      <c r="I49" s="251"/>
      <c r="J49" s="252"/>
      <c r="K49" s="252"/>
      <c r="L49" s="252"/>
      <c r="M49" s="111"/>
      <c r="N49" s="111"/>
      <c r="P49" s="145"/>
      <c r="Q49" s="145"/>
      <c r="R49" s="145"/>
    </row>
    <row r="50" spans="1:18" ht="47.25" x14ac:dyDescent="0.25">
      <c r="A50" s="345"/>
      <c r="B50" s="318"/>
      <c r="C50" s="31" t="s">
        <v>431</v>
      </c>
      <c r="D50" s="251">
        <v>174005.58331623001</v>
      </c>
      <c r="E50" s="251">
        <v>175517.83213452101</v>
      </c>
      <c r="F50" s="251">
        <v>172463.45564169399</v>
      </c>
      <c r="G50" s="251">
        <v>233639.815668314</v>
      </c>
      <c r="H50" s="251">
        <v>199095.38989782101</v>
      </c>
      <c r="I50" s="251">
        <v>165124.24400994601</v>
      </c>
      <c r="J50" s="252">
        <f t="shared" ref="J50:J76" si="4">D50-G50</f>
        <v>-59634.232352083985</v>
      </c>
      <c r="K50" s="252">
        <f t="shared" ref="K50:K76" si="5">E50-H50</f>
        <v>-23577.557763299992</v>
      </c>
      <c r="L50" s="252">
        <f t="shared" ref="L50:L76" si="6">F50-I50</f>
        <v>7339.2116317479813</v>
      </c>
      <c r="M50" s="111"/>
      <c r="N50" s="111"/>
      <c r="P50" s="145"/>
      <c r="Q50" s="145"/>
      <c r="R50" s="145"/>
    </row>
    <row r="51" spans="1:18" ht="47.25" x14ac:dyDescent="0.25">
      <c r="A51" s="345"/>
      <c r="B51" s="318"/>
      <c r="C51" s="31" t="s">
        <v>47</v>
      </c>
      <c r="D51" s="251">
        <v>426001.82219553</v>
      </c>
      <c r="E51" s="251">
        <v>429704.12151217897</v>
      </c>
      <c r="F51" s="251">
        <v>422226.37323067198</v>
      </c>
      <c r="G51" s="251">
        <v>114765.194943339</v>
      </c>
      <c r="H51" s="251">
        <v>97796.778210017699</v>
      </c>
      <c r="I51" s="251">
        <v>81109.959787744694</v>
      </c>
      <c r="J51" s="252">
        <f t="shared" si="4"/>
        <v>311236.62725219101</v>
      </c>
      <c r="K51" s="252">
        <f t="shared" si="5"/>
        <v>331907.34330216126</v>
      </c>
      <c r="L51" s="252">
        <f t="shared" si="6"/>
        <v>341116.4134429273</v>
      </c>
      <c r="M51" s="111"/>
      <c r="N51" s="111"/>
      <c r="P51" s="145"/>
      <c r="Q51" s="145"/>
      <c r="R51" s="145"/>
    </row>
    <row r="52" spans="1:18" ht="47.25" x14ac:dyDescent="0.25">
      <c r="A52" s="345"/>
      <c r="B52" s="318"/>
      <c r="C52" s="31" t="s">
        <v>432</v>
      </c>
      <c r="D52" s="251">
        <v>185864.12564168201</v>
      </c>
      <c r="E52" s="251">
        <v>187479.43475422601</v>
      </c>
      <c r="F52" s="251">
        <v>184216.90141822299</v>
      </c>
      <c r="G52" s="251">
        <v>273395.09510870097</v>
      </c>
      <c r="H52" s="251">
        <v>232972.71871713901</v>
      </c>
      <c r="I52" s="251">
        <v>193221.16937440299</v>
      </c>
      <c r="J52" s="252">
        <f t="shared" si="4"/>
        <v>-87530.969467018964</v>
      </c>
      <c r="K52" s="252">
        <f t="shared" si="5"/>
        <v>-45493.283962913003</v>
      </c>
      <c r="L52" s="252">
        <f t="shared" si="6"/>
        <v>-9004.2679561800032</v>
      </c>
      <c r="M52" s="111"/>
      <c r="N52" s="111"/>
      <c r="P52" s="145"/>
      <c r="Q52" s="145"/>
      <c r="R52" s="145"/>
    </row>
    <row r="53" spans="1:18" ht="47.25" x14ac:dyDescent="0.25">
      <c r="A53" s="345"/>
      <c r="B53" s="318"/>
      <c r="C53" s="31" t="s">
        <v>349</v>
      </c>
      <c r="D53" s="251">
        <v>0</v>
      </c>
      <c r="E53" s="251">
        <v>448662.15215968102</v>
      </c>
      <c r="F53" s="251">
        <v>440854.49458943697</v>
      </c>
      <c r="G53" s="251">
        <v>122698.313939435</v>
      </c>
      <c r="H53" s="251">
        <v>104556.95911118601</v>
      </c>
      <c r="I53" s="251">
        <v>86716.668015638905</v>
      </c>
      <c r="J53" s="252">
        <f t="shared" si="4"/>
        <v>-122698.313939435</v>
      </c>
      <c r="K53" s="252">
        <f t="shared" si="5"/>
        <v>344105.19304849498</v>
      </c>
      <c r="L53" s="252">
        <f t="shared" si="6"/>
        <v>354137.82657379808</v>
      </c>
      <c r="M53" s="111"/>
      <c r="N53" s="111"/>
      <c r="P53" s="145"/>
      <c r="Q53" s="145"/>
      <c r="R53" s="145"/>
    </row>
    <row r="54" spans="1:18" ht="47.25" x14ac:dyDescent="0.25">
      <c r="A54" s="345"/>
      <c r="B54" s="318"/>
      <c r="C54" s="31" t="s">
        <v>433</v>
      </c>
      <c r="D54" s="251">
        <v>181175.34413924799</v>
      </c>
      <c r="E54" s="251">
        <v>182749.90396001001</v>
      </c>
      <c r="F54" s="251">
        <v>179569.67432787799</v>
      </c>
      <c r="G54" s="251">
        <v>285589.29331511899</v>
      </c>
      <c r="H54" s="251">
        <v>243363.96405969199</v>
      </c>
      <c r="I54" s="251">
        <v>201839.382645898</v>
      </c>
      <c r="J54" s="252">
        <f t="shared" si="4"/>
        <v>-104413.94917587101</v>
      </c>
      <c r="K54" s="252">
        <f t="shared" si="5"/>
        <v>-60614.060099681985</v>
      </c>
      <c r="L54" s="252">
        <f t="shared" si="6"/>
        <v>-22269.708318020013</v>
      </c>
      <c r="M54" s="111"/>
      <c r="N54" s="111"/>
      <c r="P54" s="145"/>
      <c r="Q54" s="145"/>
      <c r="R54" s="145"/>
    </row>
    <row r="55" spans="1:18" ht="15.75" x14ac:dyDescent="0.25">
      <c r="A55" s="345"/>
      <c r="B55" s="318"/>
      <c r="C55" s="31" t="s">
        <v>51</v>
      </c>
      <c r="D55" s="251">
        <v>4700.1585831683497</v>
      </c>
      <c r="E55" s="251">
        <v>4741.0067509553501</v>
      </c>
      <c r="F55" s="251">
        <v>4658.5033414934896</v>
      </c>
      <c r="G55" s="251">
        <v>139179.35317154101</v>
      </c>
      <c r="H55" s="251">
        <v>118601.221740188</v>
      </c>
      <c r="I55" s="251">
        <v>98364.593417031996</v>
      </c>
      <c r="J55" s="252">
        <f t="shared" si="4"/>
        <v>-134479.19458837266</v>
      </c>
      <c r="K55" s="252">
        <f t="shared" si="5"/>
        <v>-113860.21498923266</v>
      </c>
      <c r="L55" s="252">
        <f t="shared" si="6"/>
        <v>-93706.090075538508</v>
      </c>
      <c r="M55" s="111"/>
      <c r="N55" s="111"/>
      <c r="P55" s="145"/>
      <c r="Q55" s="145"/>
      <c r="R55" s="145"/>
    </row>
    <row r="56" spans="1:18" ht="63" x14ac:dyDescent="0.25">
      <c r="A56" s="345"/>
      <c r="B56" s="318"/>
      <c r="C56" s="31" t="s">
        <v>28</v>
      </c>
      <c r="D56" s="251">
        <v>248.61148349952299</v>
      </c>
      <c r="E56" s="251">
        <v>225.19012934785701</v>
      </c>
      <c r="F56" s="251">
        <v>224.547233951241</v>
      </c>
      <c r="G56" s="251">
        <v>3610.6735964373702</v>
      </c>
      <c r="H56" s="251">
        <v>3076.8234661552801</v>
      </c>
      <c r="I56" s="251">
        <v>2551.8328127120299</v>
      </c>
      <c r="J56" s="252">
        <f t="shared" si="4"/>
        <v>-3362.0621129378474</v>
      </c>
      <c r="K56" s="252">
        <f t="shared" si="5"/>
        <v>-2851.6333368074229</v>
      </c>
      <c r="L56" s="252">
        <f t="shared" si="6"/>
        <v>-2327.2855787607887</v>
      </c>
      <c r="M56" s="111"/>
      <c r="N56" s="111"/>
      <c r="P56" s="145"/>
      <c r="Q56" s="145"/>
      <c r="R56" s="145"/>
    </row>
    <row r="57" spans="1:18" ht="47.25" hidden="1" x14ac:dyDescent="0.25">
      <c r="A57" s="345">
        <v>8</v>
      </c>
      <c r="B57" s="318" t="str">
        <f>[3]Коэффициенты!B20</f>
        <v>Государственное бюджетное образовательное учреждение Республики Карелия для детей, нуждающихся в психолого-педагогической и медико-социальной помощи "Центр диагностики и консультирования"</v>
      </c>
      <c r="C57" s="31" t="s">
        <v>496</v>
      </c>
      <c r="D57" s="251">
        <v>8492.6955741807396</v>
      </c>
      <c r="E57" s="251">
        <v>7692.6101238014699</v>
      </c>
      <c r="F57" s="251">
        <v>7670.6484878679803</v>
      </c>
      <c r="G57" s="251">
        <v>198.370378758599</v>
      </c>
      <c r="H57" s="251">
        <v>198.25026420994899</v>
      </c>
      <c r="I57" s="251">
        <v>198.25026420994899</v>
      </c>
      <c r="J57" s="252">
        <f t="shared" si="4"/>
        <v>8294.3251954221414</v>
      </c>
      <c r="K57" s="252">
        <f t="shared" si="5"/>
        <v>7494.3598595915209</v>
      </c>
      <c r="L57" s="252">
        <f t="shared" si="6"/>
        <v>7472.3982236580314</v>
      </c>
      <c r="M57" s="111"/>
      <c r="N57" s="111"/>
      <c r="P57" s="145"/>
      <c r="Q57" s="145"/>
      <c r="R57" s="145"/>
    </row>
    <row r="58" spans="1:18" ht="78.75" hidden="1" x14ac:dyDescent="0.25">
      <c r="A58" s="345"/>
      <c r="B58" s="318"/>
      <c r="C58" s="31" t="s">
        <v>435</v>
      </c>
      <c r="D58" s="251">
        <v>8492.6955741807396</v>
      </c>
      <c r="E58" s="251">
        <v>7692.6101238014699</v>
      </c>
      <c r="F58" s="251">
        <v>7670.6484878679803</v>
      </c>
      <c r="G58" s="251">
        <v>7808.9125783727604</v>
      </c>
      <c r="H58" s="251">
        <v>7804.1842312492299</v>
      </c>
      <c r="I58" s="251">
        <v>7804.1842312492299</v>
      </c>
      <c r="J58" s="252">
        <f t="shared" si="4"/>
        <v>683.7829958079792</v>
      </c>
      <c r="K58" s="252">
        <f t="shared" si="5"/>
        <v>-111.57410744776007</v>
      </c>
      <c r="L58" s="252">
        <f t="shared" si="6"/>
        <v>-133.53574338124963</v>
      </c>
      <c r="M58" s="111"/>
      <c r="N58" s="111"/>
      <c r="P58" s="145"/>
      <c r="Q58" s="145"/>
      <c r="R58" s="145"/>
    </row>
    <row r="59" spans="1:18" ht="78.75" hidden="1" x14ac:dyDescent="0.25">
      <c r="A59" s="345"/>
      <c r="B59" s="318"/>
      <c r="C59" s="31" t="s">
        <v>497</v>
      </c>
      <c r="D59" s="251">
        <v>8492.6955741807396</v>
      </c>
      <c r="E59" s="251">
        <v>7692.6101238014699</v>
      </c>
      <c r="F59" s="251">
        <v>7670.6484878679803</v>
      </c>
      <c r="G59" s="251">
        <v>7808.9125783727604</v>
      </c>
      <c r="H59" s="251">
        <v>7804.1842312492299</v>
      </c>
      <c r="I59" s="251">
        <v>7804.1842312492299</v>
      </c>
      <c r="J59" s="252">
        <f t="shared" si="4"/>
        <v>683.7829958079792</v>
      </c>
      <c r="K59" s="252">
        <f t="shared" si="5"/>
        <v>-111.57410744776007</v>
      </c>
      <c r="L59" s="252">
        <f t="shared" si="6"/>
        <v>-133.53574338124963</v>
      </c>
      <c r="M59" s="111"/>
      <c r="N59" s="111"/>
      <c r="P59" s="145"/>
      <c r="Q59" s="145"/>
      <c r="R59" s="145"/>
    </row>
    <row r="60" spans="1:18" ht="78.75" hidden="1" x14ac:dyDescent="0.25">
      <c r="A60" s="345"/>
      <c r="B60" s="318"/>
      <c r="C60" s="31" t="s">
        <v>498</v>
      </c>
      <c r="D60" s="251">
        <v>8492.6955741807396</v>
      </c>
      <c r="E60" s="251">
        <v>7692.6101238014699</v>
      </c>
      <c r="F60" s="251">
        <v>7670.6484878679803</v>
      </c>
      <c r="G60" s="251">
        <v>7808.9125783727604</v>
      </c>
      <c r="H60" s="251">
        <v>7804.1842312492299</v>
      </c>
      <c r="I60" s="251">
        <v>7804.1842312492299</v>
      </c>
      <c r="J60" s="252">
        <f t="shared" si="4"/>
        <v>683.7829958079792</v>
      </c>
      <c r="K60" s="252">
        <f t="shared" si="5"/>
        <v>-111.57410744776007</v>
      </c>
      <c r="L60" s="252">
        <f t="shared" si="6"/>
        <v>-133.53574338124963</v>
      </c>
      <c r="M60" s="111"/>
      <c r="N60" s="111"/>
      <c r="P60" s="145"/>
      <c r="Q60" s="145"/>
      <c r="R60" s="145"/>
    </row>
    <row r="61" spans="1:18" ht="78.75" hidden="1" x14ac:dyDescent="0.25">
      <c r="A61" s="345"/>
      <c r="B61" s="318"/>
      <c r="C61" s="31" t="s">
        <v>499</v>
      </c>
      <c r="D61" s="251">
        <v>15282.636052174301</v>
      </c>
      <c r="E61" s="251">
        <v>13842.879423435599</v>
      </c>
      <c r="F61" s="251">
        <v>13803.359381047399</v>
      </c>
      <c r="G61" s="251">
        <v>7808.9125783727604</v>
      </c>
      <c r="H61" s="251">
        <v>7804.1842312492299</v>
      </c>
      <c r="I61" s="251">
        <v>7804.1842312492299</v>
      </c>
      <c r="J61" s="252">
        <f t="shared" si="4"/>
        <v>7473.7234738015404</v>
      </c>
      <c r="K61" s="252">
        <f t="shared" si="5"/>
        <v>6038.6951921863692</v>
      </c>
      <c r="L61" s="252">
        <f t="shared" si="6"/>
        <v>5999.1751497981695</v>
      </c>
      <c r="M61" s="111"/>
      <c r="N61" s="111"/>
      <c r="P61" s="145"/>
      <c r="Q61" s="145"/>
      <c r="R61" s="145"/>
    </row>
    <row r="62" spans="1:18" ht="47.25" hidden="1" x14ac:dyDescent="0.25">
      <c r="A62" s="345"/>
      <c r="B62" s="318"/>
      <c r="C62" s="31" t="s">
        <v>500</v>
      </c>
      <c r="D62" s="251">
        <v>15282.636052174301</v>
      </c>
      <c r="E62" s="251">
        <v>13842.879423435599</v>
      </c>
      <c r="F62" s="251">
        <v>13803.359381047399</v>
      </c>
      <c r="G62" s="251">
        <v>13975.8985148381</v>
      </c>
      <c r="H62" s="251">
        <v>13967.4360178031</v>
      </c>
      <c r="I62" s="251">
        <v>13967.4360178031</v>
      </c>
      <c r="J62" s="252">
        <f t="shared" si="4"/>
        <v>1306.7375373362011</v>
      </c>
      <c r="K62" s="252">
        <f t="shared" si="5"/>
        <v>-124.55659436750102</v>
      </c>
      <c r="L62" s="252">
        <f t="shared" si="6"/>
        <v>-164.07663675570075</v>
      </c>
      <c r="M62" s="111"/>
      <c r="N62" s="111"/>
      <c r="P62" s="145"/>
      <c r="Q62" s="145"/>
      <c r="R62" s="145"/>
    </row>
    <row r="63" spans="1:18" ht="47.25" hidden="1" x14ac:dyDescent="0.25">
      <c r="A63" s="345"/>
      <c r="B63" s="318"/>
      <c r="C63" s="31" t="s">
        <v>501</v>
      </c>
      <c r="D63" s="251">
        <v>15282.636052174301</v>
      </c>
      <c r="E63" s="251">
        <v>13842.879423435599</v>
      </c>
      <c r="F63" s="251">
        <v>13803.359381047399</v>
      </c>
      <c r="G63" s="251">
        <v>13975.8985148381</v>
      </c>
      <c r="H63" s="251">
        <v>13967.4360178031</v>
      </c>
      <c r="I63" s="251">
        <v>13967.4360178031</v>
      </c>
      <c r="J63" s="252">
        <f t="shared" si="4"/>
        <v>1306.7375373362011</v>
      </c>
      <c r="K63" s="252">
        <f t="shared" si="5"/>
        <v>-124.55659436750102</v>
      </c>
      <c r="L63" s="252">
        <f t="shared" si="6"/>
        <v>-164.07663675570075</v>
      </c>
      <c r="M63" s="111"/>
      <c r="N63" s="111"/>
      <c r="P63" s="145"/>
      <c r="Q63" s="145"/>
      <c r="R63" s="145"/>
    </row>
    <row r="64" spans="1:18" ht="47.25" hidden="1" x14ac:dyDescent="0.25">
      <c r="A64" s="345"/>
      <c r="B64" s="318"/>
      <c r="C64" s="31" t="s">
        <v>502</v>
      </c>
      <c r="D64" s="251" t="e">
        <f>#REF!</f>
        <v>#REF!</v>
      </c>
      <c r="E64" s="251" t="e">
        <f>#REF!</f>
        <v>#REF!</v>
      </c>
      <c r="F64" s="251" t="e">
        <f>#REF!</f>
        <v>#REF!</v>
      </c>
      <c r="G64" s="251">
        <v>13975.8985148381</v>
      </c>
      <c r="H64" s="251">
        <v>13967.4360178031</v>
      </c>
      <c r="I64" s="251">
        <v>13967.4360178031</v>
      </c>
      <c r="J64" s="252" t="e">
        <f t="shared" si="4"/>
        <v>#REF!</v>
      </c>
      <c r="K64" s="252" t="e">
        <f t="shared" si="5"/>
        <v>#REF!</v>
      </c>
      <c r="L64" s="252" t="e">
        <f t="shared" si="6"/>
        <v>#REF!</v>
      </c>
      <c r="M64" s="111"/>
      <c r="N64" s="111"/>
      <c r="P64" s="145"/>
      <c r="Q64" s="145"/>
      <c r="R64" s="145"/>
    </row>
    <row r="65" spans="1:18" ht="63" hidden="1" x14ac:dyDescent="0.25">
      <c r="A65" s="345"/>
      <c r="B65" s="318"/>
      <c r="C65" s="31" t="s">
        <v>503</v>
      </c>
      <c r="D65" s="251" t="e">
        <f>#REF!</f>
        <v>#REF!</v>
      </c>
      <c r="E65" s="251" t="e">
        <f>#REF!</f>
        <v>#REF!</v>
      </c>
      <c r="F65" s="251" t="e">
        <f>#REF!</f>
        <v>#REF!</v>
      </c>
      <c r="G65" s="251">
        <v>13972.3215009004</v>
      </c>
      <c r="H65" s="251">
        <v>13963.8611697704</v>
      </c>
      <c r="I65" s="251">
        <v>13963.8611697704</v>
      </c>
      <c r="J65" s="252" t="e">
        <f t="shared" si="4"/>
        <v>#REF!</v>
      </c>
      <c r="K65" s="252" t="e">
        <f t="shared" si="5"/>
        <v>#REF!</v>
      </c>
      <c r="L65" s="252" t="e">
        <f t="shared" si="6"/>
        <v>#REF!</v>
      </c>
      <c r="M65" s="111"/>
      <c r="N65" s="111"/>
      <c r="P65" s="145"/>
      <c r="Q65" s="145"/>
      <c r="R65" s="145"/>
    </row>
    <row r="66" spans="1:18" ht="63" hidden="1" x14ac:dyDescent="0.25">
      <c r="A66" s="345"/>
      <c r="B66" s="318"/>
      <c r="C66" s="31" t="s">
        <v>504</v>
      </c>
      <c r="D66" s="251" t="e">
        <f>#REF!</f>
        <v>#REF!</v>
      </c>
      <c r="E66" s="251" t="e">
        <f>#REF!</f>
        <v>#REF!</v>
      </c>
      <c r="F66" s="251" t="e">
        <f>#REF!</f>
        <v>#REF!</v>
      </c>
      <c r="G66" s="251">
        <v>13972.3215009004</v>
      </c>
      <c r="H66" s="251">
        <v>13963.8611697704</v>
      </c>
      <c r="I66" s="251">
        <v>13963.8611697704</v>
      </c>
      <c r="J66" s="252" t="e">
        <f t="shared" si="4"/>
        <v>#REF!</v>
      </c>
      <c r="K66" s="252" t="e">
        <f t="shared" si="5"/>
        <v>#REF!</v>
      </c>
      <c r="L66" s="252" t="e">
        <f t="shared" si="6"/>
        <v>#REF!</v>
      </c>
      <c r="M66" s="111"/>
      <c r="N66" s="111"/>
      <c r="P66" s="145"/>
      <c r="Q66" s="145"/>
      <c r="R66" s="145"/>
    </row>
    <row r="67" spans="1:18" ht="63" hidden="1" x14ac:dyDescent="0.25">
      <c r="A67" s="345"/>
      <c r="B67" s="318"/>
      <c r="C67" s="31" t="s">
        <v>505</v>
      </c>
      <c r="D67" s="251" t="e">
        <f>#REF!</f>
        <v>#REF!</v>
      </c>
      <c r="E67" s="251" t="e">
        <f>#REF!</f>
        <v>#REF!</v>
      </c>
      <c r="F67" s="251" t="e">
        <f>#REF!</f>
        <v>#REF!</v>
      </c>
      <c r="G67" s="251">
        <v>13972.3215009004</v>
      </c>
      <c r="H67" s="251">
        <v>13963.8611697704</v>
      </c>
      <c r="I67" s="251">
        <v>13963.8611697704</v>
      </c>
      <c r="J67" s="252" t="e">
        <f t="shared" si="4"/>
        <v>#REF!</v>
      </c>
      <c r="K67" s="252" t="e">
        <f t="shared" si="5"/>
        <v>#REF!</v>
      </c>
      <c r="L67" s="252" t="e">
        <f t="shared" si="6"/>
        <v>#REF!</v>
      </c>
      <c r="M67" s="111"/>
      <c r="N67" s="111"/>
      <c r="P67" s="145"/>
      <c r="Q67" s="145"/>
      <c r="R67" s="145"/>
    </row>
    <row r="68" spans="1:18" ht="63" hidden="1" x14ac:dyDescent="0.25">
      <c r="A68" s="345"/>
      <c r="B68" s="318"/>
      <c r="C68" s="31" t="s">
        <v>506</v>
      </c>
      <c r="D68" s="251">
        <v>1654.3423079107299</v>
      </c>
      <c r="E68" s="251">
        <v>1654.3423079107299</v>
      </c>
      <c r="F68" s="251">
        <v>1654.3423079107299</v>
      </c>
      <c r="G68" s="251">
        <v>13972.3215009004</v>
      </c>
      <c r="H68" s="251">
        <v>13963.8611697704</v>
      </c>
      <c r="I68" s="251">
        <v>13963.8611697704</v>
      </c>
      <c r="J68" s="252">
        <f t="shared" si="4"/>
        <v>-12317.979192989669</v>
      </c>
      <c r="K68" s="252">
        <f t="shared" si="5"/>
        <v>-12309.518861859669</v>
      </c>
      <c r="L68" s="252">
        <f t="shared" si="6"/>
        <v>-12309.518861859669</v>
      </c>
      <c r="M68" s="111"/>
      <c r="N68" s="111"/>
      <c r="P68" s="145"/>
      <c r="Q68" s="145"/>
      <c r="R68" s="145"/>
    </row>
    <row r="69" spans="1:18" ht="137.25" customHeight="1" x14ac:dyDescent="0.25">
      <c r="A69" s="184">
        <v>9</v>
      </c>
      <c r="B69" s="90" t="str">
        <f>[3]Коэффициенты!B21</f>
        <v>Государственное автономное учреждение дополнительного профессионального образования Республики Карелия "Карельский институт развития образования"</v>
      </c>
      <c r="C69" s="31" t="s">
        <v>271</v>
      </c>
      <c r="D69" s="251">
        <v>1387.6669933037599</v>
      </c>
      <c r="E69" s="251">
        <v>1481.52495307201</v>
      </c>
      <c r="F69" s="251">
        <v>1481.52495307201</v>
      </c>
      <c r="G69" s="251">
        <v>1272.3901186954399</v>
      </c>
      <c r="H69" s="251">
        <v>1157.8011689447701</v>
      </c>
      <c r="I69" s="251">
        <v>1157.8011689447701</v>
      </c>
      <c r="J69" s="252">
        <f t="shared" si="4"/>
        <v>115.27687460831999</v>
      </c>
      <c r="K69" s="252">
        <f t="shared" si="5"/>
        <v>323.72378412723992</v>
      </c>
      <c r="L69" s="252">
        <f t="shared" si="6"/>
        <v>323.72378412723992</v>
      </c>
      <c r="M69" s="111"/>
      <c r="N69" s="111"/>
      <c r="P69" s="145"/>
      <c r="Q69" s="145"/>
      <c r="R69" s="145"/>
    </row>
    <row r="70" spans="1:18" ht="110.25" hidden="1" customHeight="1" x14ac:dyDescent="0.25">
      <c r="A70" s="349">
        <v>10</v>
      </c>
      <c r="B70" s="358" t="s">
        <v>287</v>
      </c>
      <c r="C70" s="73" t="s">
        <v>62</v>
      </c>
      <c r="D70" s="254">
        <v>81667.070693148504</v>
      </c>
      <c r="E70" s="254">
        <v>82150.573099681395</v>
      </c>
      <c r="F70" s="254">
        <v>85740.997420015497</v>
      </c>
      <c r="G70" s="74">
        <v>89841.588854999995</v>
      </c>
      <c r="H70" s="74">
        <v>99321.695433999994</v>
      </c>
      <c r="I70" s="74">
        <v>111000.84393800001</v>
      </c>
      <c r="J70" s="252">
        <f t="shared" si="4"/>
        <v>-8174.5181618514907</v>
      </c>
      <c r="K70" s="252">
        <f t="shared" si="5"/>
        <v>-17171.122334318599</v>
      </c>
      <c r="L70" s="252">
        <f t="shared" si="6"/>
        <v>-25259.846517984508</v>
      </c>
      <c r="M70" s="111"/>
      <c r="N70" s="111"/>
      <c r="P70" s="145"/>
      <c r="Q70" s="145"/>
      <c r="R70" s="145"/>
    </row>
    <row r="71" spans="1:18" ht="110.25" hidden="1" x14ac:dyDescent="0.25">
      <c r="A71" s="349"/>
      <c r="B71" s="358"/>
      <c r="C71" s="73" t="s">
        <v>64</v>
      </c>
      <c r="D71" s="254">
        <v>90371.383941166103</v>
      </c>
      <c r="E71" s="254">
        <v>90906.419189557098</v>
      </c>
      <c r="F71" s="254">
        <v>94879.521498314207</v>
      </c>
      <c r="G71" s="74">
        <v>80531.709036</v>
      </c>
      <c r="H71" s="74">
        <v>89029.434804000004</v>
      </c>
      <c r="I71" s="74">
        <v>99498.325672000006</v>
      </c>
      <c r="J71" s="252">
        <f t="shared" si="4"/>
        <v>9839.6749051661027</v>
      </c>
      <c r="K71" s="252">
        <f t="shared" si="5"/>
        <v>1876.9843855570944</v>
      </c>
      <c r="L71" s="252">
        <f t="shared" si="6"/>
        <v>-4618.8041736857995</v>
      </c>
      <c r="M71" s="111"/>
      <c r="N71" s="111"/>
      <c r="P71" s="145"/>
      <c r="Q71" s="145"/>
      <c r="R71" s="145"/>
    </row>
    <row r="72" spans="1:18" ht="110.25" hidden="1" x14ac:dyDescent="0.25">
      <c r="A72" s="349"/>
      <c r="B72" s="358"/>
      <c r="C72" s="73" t="s">
        <v>507</v>
      </c>
      <c r="D72" s="254">
        <v>90371.384170645906</v>
      </c>
      <c r="E72" s="254">
        <v>0</v>
      </c>
      <c r="F72" s="254">
        <v>0</v>
      </c>
      <c r="G72" s="74">
        <v>89841.588854999995</v>
      </c>
      <c r="H72" s="74">
        <v>99321.695433999994</v>
      </c>
      <c r="I72" s="74">
        <v>111000.84393800001</v>
      </c>
      <c r="J72" s="252">
        <f t="shared" si="4"/>
        <v>529.79531564591161</v>
      </c>
      <c r="K72" s="252">
        <f t="shared" si="5"/>
        <v>-99321.695433999994</v>
      </c>
      <c r="L72" s="252">
        <f t="shared" si="6"/>
        <v>-111000.84393800001</v>
      </c>
      <c r="M72" s="111"/>
      <c r="N72" s="111"/>
      <c r="P72" s="145"/>
      <c r="Q72" s="145"/>
      <c r="R72" s="145"/>
    </row>
    <row r="73" spans="1:18" ht="94.5" hidden="1" x14ac:dyDescent="0.25">
      <c r="A73" s="349"/>
      <c r="B73" s="358"/>
      <c r="C73" s="73" t="s">
        <v>353</v>
      </c>
      <c r="D73" s="254">
        <v>90371.383898669897</v>
      </c>
      <c r="E73" s="254">
        <v>90906.419377740604</v>
      </c>
      <c r="F73" s="254">
        <v>94879.5214877369</v>
      </c>
      <c r="G73" s="74">
        <v>89841.588854999995</v>
      </c>
      <c r="H73" s="74">
        <v>99321.695433999994</v>
      </c>
      <c r="I73" s="74">
        <v>111000.84393800001</v>
      </c>
      <c r="J73" s="252">
        <f t="shared" si="4"/>
        <v>529.79504366990295</v>
      </c>
      <c r="K73" s="252">
        <f t="shared" si="5"/>
        <v>-8415.2760562593903</v>
      </c>
      <c r="L73" s="252">
        <f t="shared" si="6"/>
        <v>-16121.322450263106</v>
      </c>
      <c r="M73" s="111"/>
      <c r="N73" s="111"/>
      <c r="P73" s="145"/>
      <c r="Q73" s="145"/>
      <c r="R73" s="145"/>
    </row>
    <row r="74" spans="1:18" ht="110.25" hidden="1" x14ac:dyDescent="0.25">
      <c r="A74" s="349"/>
      <c r="B74" s="358"/>
      <c r="C74" s="73" t="s">
        <v>354</v>
      </c>
      <c r="D74" s="254">
        <v>90371.383907419106</v>
      </c>
      <c r="E74" s="254">
        <v>90906.419373178607</v>
      </c>
      <c r="F74" s="254">
        <v>94879.521420642093</v>
      </c>
      <c r="G74" s="74">
        <v>89841.588854999995</v>
      </c>
      <c r="H74" s="74">
        <v>99321.695433999994</v>
      </c>
      <c r="I74" s="74">
        <v>111000.84393800001</v>
      </c>
      <c r="J74" s="252">
        <f t="shared" si="4"/>
        <v>529.79505241911102</v>
      </c>
      <c r="K74" s="252">
        <f t="shared" si="5"/>
        <v>-8415.2760608213866</v>
      </c>
      <c r="L74" s="252">
        <f t="shared" si="6"/>
        <v>-16121.322517357912</v>
      </c>
      <c r="M74" s="111"/>
      <c r="N74" s="111"/>
      <c r="P74" s="145"/>
      <c r="Q74" s="145"/>
      <c r="R74" s="145"/>
    </row>
    <row r="75" spans="1:18" ht="78.75" hidden="1" x14ac:dyDescent="0.25">
      <c r="A75" s="349"/>
      <c r="B75" s="358"/>
      <c r="C75" s="73" t="s">
        <v>355</v>
      </c>
      <c r="D75" s="254">
        <v>90371.383869453697</v>
      </c>
      <c r="E75" s="254">
        <v>90906.419478105105</v>
      </c>
      <c r="F75" s="254">
        <v>94879.521418346907</v>
      </c>
      <c r="G75" s="74">
        <v>89841.588854999995</v>
      </c>
      <c r="H75" s="74">
        <v>99321.695433999994</v>
      </c>
      <c r="I75" s="74">
        <v>111000.84393800001</v>
      </c>
      <c r="J75" s="252">
        <f t="shared" si="4"/>
        <v>529.79501445370261</v>
      </c>
      <c r="K75" s="252">
        <f t="shared" si="5"/>
        <v>-8415.2759558948892</v>
      </c>
      <c r="L75" s="252">
        <f t="shared" si="6"/>
        <v>-16121.322519653098</v>
      </c>
      <c r="M75" s="111"/>
      <c r="N75" s="111"/>
      <c r="P75" s="145"/>
      <c r="Q75" s="145"/>
      <c r="R75" s="145"/>
    </row>
    <row r="76" spans="1:18" ht="94.5" hidden="1" x14ac:dyDescent="0.25">
      <c r="A76" s="349"/>
      <c r="B76" s="358"/>
      <c r="C76" s="73" t="s">
        <v>439</v>
      </c>
      <c r="D76" s="254">
        <v>90371.383941166103</v>
      </c>
      <c r="E76" s="254">
        <v>90906.419478105105</v>
      </c>
      <c r="F76" s="254">
        <v>0</v>
      </c>
      <c r="G76" s="74">
        <v>89841.588854999995</v>
      </c>
      <c r="H76" s="74">
        <v>99321.695433999994</v>
      </c>
      <c r="I76" s="74">
        <v>111000.84393800001</v>
      </c>
      <c r="J76" s="252">
        <f t="shared" si="4"/>
        <v>529.79508616610838</v>
      </c>
      <c r="K76" s="252">
        <f t="shared" si="5"/>
        <v>-8415.2759558948892</v>
      </c>
      <c r="L76" s="252">
        <f t="shared" si="6"/>
        <v>-111000.84393800001</v>
      </c>
      <c r="M76" s="111"/>
      <c r="N76" s="111"/>
      <c r="P76" s="145"/>
      <c r="Q76" s="145"/>
      <c r="R76" s="145"/>
    </row>
    <row r="77" spans="1:18" ht="95.25" hidden="1" customHeight="1" x14ac:dyDescent="0.25">
      <c r="A77" s="349"/>
      <c r="B77" s="358"/>
      <c r="C77" s="73" t="s">
        <v>356</v>
      </c>
      <c r="D77" s="254">
        <v>90371.383900187604</v>
      </c>
      <c r="E77" s="254">
        <v>90906.419357517894</v>
      </c>
      <c r="F77" s="254">
        <v>94879.521453835303</v>
      </c>
      <c r="G77" s="74"/>
      <c r="H77" s="74"/>
      <c r="I77" s="74"/>
      <c r="J77" s="252"/>
      <c r="K77" s="252"/>
      <c r="L77" s="252"/>
      <c r="M77" s="111"/>
      <c r="N77" s="111"/>
      <c r="P77" s="145"/>
      <c r="Q77" s="145"/>
      <c r="R77" s="145"/>
    </row>
    <row r="78" spans="1:18" ht="94.5" hidden="1" x14ac:dyDescent="0.25">
      <c r="A78" s="349"/>
      <c r="B78" s="358"/>
      <c r="C78" s="73" t="s">
        <v>440</v>
      </c>
      <c r="D78" s="254">
        <v>90371.383852904706</v>
      </c>
      <c r="E78" s="254">
        <v>90906.419446910702</v>
      </c>
      <c r="F78" s="254">
        <v>94879.521511069193</v>
      </c>
      <c r="G78" s="74">
        <v>89841.588854999995</v>
      </c>
      <c r="H78" s="74">
        <v>99321.695433999994</v>
      </c>
      <c r="I78" s="74">
        <v>111000.84393800001</v>
      </c>
      <c r="J78" s="252">
        <f t="shared" ref="J78:J87" si="7">D78-G78</f>
        <v>529.79499790471164</v>
      </c>
      <c r="K78" s="252">
        <f t="shared" ref="K78:K87" si="8">E78-H78</f>
        <v>-8415.2759870892914</v>
      </c>
      <c r="L78" s="252">
        <f t="shared" ref="L78:L87" si="9">F78-I78</f>
        <v>-16121.322426930812</v>
      </c>
      <c r="M78" s="111"/>
      <c r="N78" s="111"/>
      <c r="P78" s="145"/>
      <c r="Q78" s="145"/>
      <c r="R78" s="145"/>
    </row>
    <row r="79" spans="1:18" ht="94.5" hidden="1" x14ac:dyDescent="0.25">
      <c r="A79" s="349"/>
      <c r="B79" s="358"/>
      <c r="C79" s="73" t="s">
        <v>76</v>
      </c>
      <c r="D79" s="254">
        <v>90371.383920304303</v>
      </c>
      <c r="E79" s="254">
        <v>90906.419373178607</v>
      </c>
      <c r="F79" s="254">
        <v>94879.521483097793</v>
      </c>
      <c r="G79" s="74">
        <v>89841.588854999995</v>
      </c>
      <c r="H79" s="74">
        <v>99321.695433999994</v>
      </c>
      <c r="I79" s="74">
        <v>111000.84393800001</v>
      </c>
      <c r="J79" s="252">
        <f t="shared" si="7"/>
        <v>529.79506530430808</v>
      </c>
      <c r="K79" s="252">
        <f t="shared" si="8"/>
        <v>-8415.2760608213866</v>
      </c>
      <c r="L79" s="252">
        <f t="shared" si="9"/>
        <v>-16121.322454902212</v>
      </c>
      <c r="M79" s="111"/>
      <c r="N79" s="111"/>
      <c r="P79" s="145"/>
      <c r="Q79" s="145"/>
      <c r="R79" s="145"/>
    </row>
    <row r="80" spans="1:18" ht="110.25" hidden="1" x14ac:dyDescent="0.25">
      <c r="A80" s="349"/>
      <c r="B80" s="358"/>
      <c r="C80" s="73" t="s">
        <v>357</v>
      </c>
      <c r="D80" s="254">
        <v>90211.010661338296</v>
      </c>
      <c r="E80" s="254">
        <v>90745.096722899805</v>
      </c>
      <c r="F80" s="254">
        <v>94711.148114608804</v>
      </c>
      <c r="G80" s="74">
        <v>89841.588854999995</v>
      </c>
      <c r="H80" s="74">
        <v>99321.695433999994</v>
      </c>
      <c r="I80" s="74">
        <v>111000.84393800001</v>
      </c>
      <c r="J80" s="252">
        <f t="shared" si="7"/>
        <v>369.42180633830139</v>
      </c>
      <c r="K80" s="252">
        <f t="shared" si="8"/>
        <v>-8576.5987111001887</v>
      </c>
      <c r="L80" s="252">
        <f t="shared" si="9"/>
        <v>-16289.695823391201</v>
      </c>
      <c r="M80" s="111"/>
      <c r="N80" s="111"/>
      <c r="P80" s="145"/>
      <c r="Q80" s="145"/>
      <c r="R80" s="145"/>
    </row>
    <row r="81" spans="1:18" ht="94.5" hidden="1" x14ac:dyDescent="0.25">
      <c r="A81" s="349"/>
      <c r="B81" s="358"/>
      <c r="C81" s="73" t="s">
        <v>358</v>
      </c>
      <c r="D81" s="254">
        <v>90590.3402346738</v>
      </c>
      <c r="E81" s="254">
        <v>91126.672080544202</v>
      </c>
      <c r="F81" s="254">
        <v>95109.400370816205</v>
      </c>
      <c r="G81" s="74">
        <v>89841.588854999995</v>
      </c>
      <c r="H81" s="74">
        <v>99321.695433999994</v>
      </c>
      <c r="I81" s="74">
        <v>111000.84393800001</v>
      </c>
      <c r="J81" s="252">
        <f t="shared" si="7"/>
        <v>748.75137967380579</v>
      </c>
      <c r="K81" s="252">
        <f t="shared" si="8"/>
        <v>-8195.0233534557919</v>
      </c>
      <c r="L81" s="252">
        <f t="shared" si="9"/>
        <v>-15891.4435671838</v>
      </c>
      <c r="M81" s="111"/>
      <c r="N81" s="111"/>
      <c r="P81" s="145"/>
      <c r="Q81" s="145"/>
      <c r="R81" s="145"/>
    </row>
    <row r="82" spans="1:18" ht="78.75" hidden="1" x14ac:dyDescent="0.25">
      <c r="A82" s="349"/>
      <c r="B82" s="358"/>
      <c r="C82" s="73" t="s">
        <v>441</v>
      </c>
      <c r="D82" s="254">
        <v>80136.289017424802</v>
      </c>
      <c r="E82" s="254">
        <v>80610.728852704502</v>
      </c>
      <c r="F82" s="254">
        <v>0</v>
      </c>
      <c r="G82" s="74">
        <v>89474.313521000004</v>
      </c>
      <c r="H82" s="74">
        <v>98915.665116000004</v>
      </c>
      <c r="I82" s="74">
        <v>110547.06888200001</v>
      </c>
      <c r="J82" s="252">
        <f t="shared" si="7"/>
        <v>-9338.0245035752014</v>
      </c>
      <c r="K82" s="252">
        <f t="shared" si="8"/>
        <v>-18304.936263295502</v>
      </c>
      <c r="L82" s="252">
        <f t="shared" si="9"/>
        <v>-110547.06888200001</v>
      </c>
      <c r="M82" s="111"/>
      <c r="N82" s="111"/>
      <c r="P82" s="145"/>
      <c r="Q82" s="145"/>
      <c r="R82" s="145"/>
    </row>
    <row r="83" spans="1:18" ht="94.5" hidden="1" x14ac:dyDescent="0.25">
      <c r="A83" s="349"/>
      <c r="B83" s="358"/>
      <c r="C83" s="73" t="s">
        <v>359</v>
      </c>
      <c r="D83" s="254">
        <v>79871.2813154217</v>
      </c>
      <c r="E83" s="254">
        <v>80344.151983268603</v>
      </c>
      <c r="F83" s="254">
        <v>83855.625757371396</v>
      </c>
      <c r="G83" s="74">
        <v>89841.588854999995</v>
      </c>
      <c r="H83" s="74">
        <v>99321.695433999994</v>
      </c>
      <c r="I83" s="74">
        <v>111000.84393800001</v>
      </c>
      <c r="J83" s="252">
        <f t="shared" si="7"/>
        <v>-9970.3075395782944</v>
      </c>
      <c r="K83" s="252">
        <f t="shared" si="8"/>
        <v>-18977.543450731391</v>
      </c>
      <c r="L83" s="252">
        <f t="shared" si="9"/>
        <v>-27145.21818062861</v>
      </c>
      <c r="M83" s="111"/>
      <c r="N83" s="111"/>
      <c r="P83" s="145"/>
      <c r="Q83" s="145"/>
      <c r="R83" s="145"/>
    </row>
    <row r="84" spans="1:18" ht="94.5" hidden="1" x14ac:dyDescent="0.25">
      <c r="A84" s="349"/>
      <c r="B84" s="358"/>
      <c r="C84" s="73" t="s">
        <v>84</v>
      </c>
      <c r="D84" s="254">
        <v>79070.399247045803</v>
      </c>
      <c r="E84" s="254">
        <v>79538.528293879193</v>
      </c>
      <c r="F84" s="254">
        <v>83014.7920341344</v>
      </c>
      <c r="G84" s="74">
        <v>89841.588854999995</v>
      </c>
      <c r="H84" s="74">
        <v>99321.695433999994</v>
      </c>
      <c r="I84" s="74">
        <v>111000.84393800001</v>
      </c>
      <c r="J84" s="252">
        <f t="shared" si="7"/>
        <v>-10771.189607954191</v>
      </c>
      <c r="K84" s="252">
        <f t="shared" si="8"/>
        <v>-19783.1671401208</v>
      </c>
      <c r="L84" s="252">
        <f t="shared" si="9"/>
        <v>-27986.051903865606</v>
      </c>
      <c r="M84" s="111"/>
      <c r="N84" s="111"/>
      <c r="P84" s="145"/>
      <c r="Q84" s="145"/>
      <c r="R84" s="145"/>
    </row>
    <row r="85" spans="1:18" ht="94.5" hidden="1" x14ac:dyDescent="0.25">
      <c r="A85" s="349"/>
      <c r="B85" s="358"/>
      <c r="C85" s="73" t="s">
        <v>508</v>
      </c>
      <c r="D85" s="254">
        <v>79070.399190789205</v>
      </c>
      <c r="E85" s="254">
        <v>0</v>
      </c>
      <c r="F85" s="254">
        <v>0</v>
      </c>
      <c r="G85" s="74">
        <v>79114.874756999998</v>
      </c>
      <c r="H85" s="74">
        <v>87463.095822999996</v>
      </c>
      <c r="I85" s="74">
        <v>97747.802303999997</v>
      </c>
      <c r="J85" s="252">
        <f t="shared" si="7"/>
        <v>-44.475566210792749</v>
      </c>
      <c r="K85" s="252">
        <f t="shared" si="8"/>
        <v>-87463.095822999996</v>
      </c>
      <c r="L85" s="252">
        <f t="shared" si="9"/>
        <v>-97747.802303999997</v>
      </c>
      <c r="M85" s="111"/>
      <c r="N85" s="111"/>
      <c r="P85" s="145"/>
      <c r="Q85" s="145"/>
      <c r="R85" s="145"/>
    </row>
    <row r="86" spans="1:18" ht="94.5" hidden="1" x14ac:dyDescent="0.25">
      <c r="A86" s="349"/>
      <c r="B86" s="358"/>
      <c r="C86" s="73" t="s">
        <v>360</v>
      </c>
      <c r="D86" s="254">
        <v>78915.500271473997</v>
      </c>
      <c r="E86" s="254">
        <v>79382.712497866203</v>
      </c>
      <c r="F86" s="254">
        <v>82852.166228447997</v>
      </c>
      <c r="G86" s="74">
        <v>78837.884529000003</v>
      </c>
      <c r="H86" s="74">
        <v>87156.877517999994</v>
      </c>
      <c r="I86" s="74">
        <v>97405.576065999994</v>
      </c>
      <c r="J86" s="252">
        <f t="shared" si="7"/>
        <v>77.615742473994032</v>
      </c>
      <c r="K86" s="252">
        <f t="shared" si="8"/>
        <v>-7774.1650201337907</v>
      </c>
      <c r="L86" s="252">
        <f t="shared" si="9"/>
        <v>-14553.409837551997</v>
      </c>
      <c r="M86" s="111"/>
      <c r="N86" s="111"/>
      <c r="P86" s="145"/>
      <c r="Q86" s="145"/>
      <c r="R86" s="145"/>
    </row>
    <row r="87" spans="1:18" ht="94.5" hidden="1" x14ac:dyDescent="0.25">
      <c r="A87" s="349"/>
      <c r="B87" s="358"/>
      <c r="C87" s="73" t="s">
        <v>86</v>
      </c>
      <c r="D87" s="254">
        <v>91778.212762305498</v>
      </c>
      <c r="E87" s="254">
        <v>92321.577012432099</v>
      </c>
      <c r="F87" s="254">
        <v>96356.528985991201</v>
      </c>
      <c r="G87" s="74">
        <v>78000.790328999996</v>
      </c>
      <c r="H87" s="74">
        <v>86231.452932</v>
      </c>
      <c r="I87" s="74">
        <v>96371.331638000003</v>
      </c>
      <c r="J87" s="252">
        <f t="shared" si="7"/>
        <v>13777.422433305503</v>
      </c>
      <c r="K87" s="252">
        <f t="shared" si="8"/>
        <v>6090.1240804320987</v>
      </c>
      <c r="L87" s="252">
        <f t="shared" si="9"/>
        <v>-14.802652008802397</v>
      </c>
      <c r="M87" s="111"/>
      <c r="N87" s="111"/>
      <c r="P87" s="145"/>
      <c r="Q87" s="145"/>
      <c r="R87" s="145"/>
    </row>
    <row r="88" spans="1:18" ht="47.25" hidden="1" x14ac:dyDescent="0.25">
      <c r="A88" s="349"/>
      <c r="B88" s="358"/>
      <c r="C88" s="73" t="s">
        <v>271</v>
      </c>
      <c r="D88" s="254">
        <v>260.61414192191899</v>
      </c>
      <c r="E88" s="254">
        <v>262.15708346032301</v>
      </c>
      <c r="F88" s="254">
        <v>273.61476550874397</v>
      </c>
      <c r="G88" s="74"/>
      <c r="H88" s="74"/>
      <c r="I88" s="74"/>
      <c r="J88" s="252"/>
      <c r="K88" s="252"/>
      <c r="L88" s="252"/>
      <c r="M88" s="111"/>
      <c r="N88" s="111"/>
      <c r="P88" s="145"/>
      <c r="Q88" s="145"/>
      <c r="R88" s="145"/>
    </row>
    <row r="89" spans="1:18" ht="78.75" hidden="1" x14ac:dyDescent="0.25">
      <c r="A89" s="349"/>
      <c r="B89" s="358"/>
      <c r="C89" s="73" t="s">
        <v>183</v>
      </c>
      <c r="D89" s="254">
        <v>20.860124639003701</v>
      </c>
      <c r="E89" s="254">
        <v>20.983625825898301</v>
      </c>
      <c r="F89" s="254">
        <v>21.900723734384002</v>
      </c>
      <c r="G89" s="74"/>
      <c r="H89" s="74"/>
      <c r="I89" s="74"/>
      <c r="J89" s="252"/>
      <c r="K89" s="252"/>
      <c r="L89" s="252"/>
      <c r="M89" s="111"/>
      <c r="N89" s="111"/>
      <c r="P89" s="145"/>
      <c r="Q89" s="145"/>
      <c r="R89" s="145"/>
    </row>
    <row r="90" spans="1:18" ht="94.5" hidden="1" x14ac:dyDescent="0.25">
      <c r="A90" s="349"/>
      <c r="B90" s="358"/>
      <c r="C90" s="73" t="s">
        <v>362</v>
      </c>
      <c r="D90" s="254">
        <v>78933.268970887497</v>
      </c>
      <c r="E90" s="254">
        <v>79400.586174262397</v>
      </c>
      <c r="F90" s="254">
        <v>82870.820967944994</v>
      </c>
      <c r="G90" s="74">
        <v>78000.790328999996</v>
      </c>
      <c r="H90" s="74">
        <v>86231.452932</v>
      </c>
      <c r="I90" s="74">
        <v>96371.331638000003</v>
      </c>
      <c r="J90" s="252">
        <f t="shared" ref="J90:J121" si="10">D90-G90</f>
        <v>932.478641887501</v>
      </c>
      <c r="K90" s="252">
        <f t="shared" ref="K90:K121" si="11">E90-H90</f>
        <v>-6830.8667577376036</v>
      </c>
      <c r="L90" s="252">
        <f t="shared" ref="L90:L121" si="12">F90-I90</f>
        <v>-13500.51067005501</v>
      </c>
      <c r="M90" s="111"/>
      <c r="N90" s="111"/>
      <c r="P90" s="145"/>
      <c r="Q90" s="145"/>
      <c r="R90" s="145"/>
    </row>
    <row r="91" spans="1:18" ht="110.25" hidden="1" x14ac:dyDescent="0.25">
      <c r="A91" s="349"/>
      <c r="B91" s="358"/>
      <c r="C91" s="73" t="s">
        <v>91</v>
      </c>
      <c r="D91" s="254">
        <v>79819.772283350598</v>
      </c>
      <c r="E91" s="254">
        <v>80292.337905168897</v>
      </c>
      <c r="F91" s="254">
        <v>83801.547239347507</v>
      </c>
      <c r="G91" s="74">
        <v>77838.887692000004</v>
      </c>
      <c r="H91" s="74">
        <v>86052.466289000004</v>
      </c>
      <c r="I91" s="74">
        <v>96171.298116999998</v>
      </c>
      <c r="J91" s="252">
        <f t="shared" si="10"/>
        <v>1980.8845913505938</v>
      </c>
      <c r="K91" s="252">
        <f t="shared" si="11"/>
        <v>-5760.1283838311065</v>
      </c>
      <c r="L91" s="252">
        <f t="shared" si="12"/>
        <v>-12369.750877652492</v>
      </c>
      <c r="M91" s="111"/>
      <c r="N91" s="111"/>
      <c r="P91" s="145"/>
      <c r="Q91" s="145"/>
      <c r="R91" s="145"/>
    </row>
    <row r="92" spans="1:18" ht="110.25" hidden="1" x14ac:dyDescent="0.25">
      <c r="A92" s="349"/>
      <c r="B92" s="358"/>
      <c r="C92" s="73" t="s">
        <v>363</v>
      </c>
      <c r="D92" s="254">
        <v>79871.281266842299</v>
      </c>
      <c r="E92" s="254">
        <v>80344.151876316493</v>
      </c>
      <c r="F92" s="254">
        <v>83855.625757371396</v>
      </c>
      <c r="G92" s="74">
        <v>77857.459723000007</v>
      </c>
      <c r="H92" s="74">
        <v>86072.998045</v>
      </c>
      <c r="I92" s="74">
        <v>96194.244183999996</v>
      </c>
      <c r="J92" s="252">
        <f t="shared" si="10"/>
        <v>2013.8215438422922</v>
      </c>
      <c r="K92" s="252">
        <f t="shared" si="11"/>
        <v>-5728.8461686835071</v>
      </c>
      <c r="L92" s="252">
        <f t="shared" si="12"/>
        <v>-12338.6184266286</v>
      </c>
      <c r="M92" s="111"/>
      <c r="N92" s="111"/>
      <c r="P92" s="145"/>
      <c r="Q92" s="145"/>
      <c r="R92" s="145"/>
    </row>
    <row r="93" spans="1:18" ht="110.25" hidden="1" x14ac:dyDescent="0.25">
      <c r="A93" s="349"/>
      <c r="B93" s="358"/>
      <c r="C93" s="73" t="s">
        <v>443</v>
      </c>
      <c r="D93" s="254">
        <v>79871.281256747898</v>
      </c>
      <c r="E93" s="254">
        <v>80344.152082199405</v>
      </c>
      <c r="F93" s="254">
        <v>0</v>
      </c>
      <c r="G93" s="74">
        <v>78784.046505999999</v>
      </c>
      <c r="H93" s="74">
        <v>87097.358493000007</v>
      </c>
      <c r="I93" s="74">
        <v>97339.058252000003</v>
      </c>
      <c r="J93" s="252">
        <f t="shared" si="10"/>
        <v>1087.2347507478989</v>
      </c>
      <c r="K93" s="252">
        <f t="shared" si="11"/>
        <v>-6753.2064108006016</v>
      </c>
      <c r="L93" s="252">
        <f t="shared" si="12"/>
        <v>-97339.058252000003</v>
      </c>
      <c r="M93" s="111"/>
      <c r="N93" s="111"/>
      <c r="P93" s="145"/>
      <c r="Q93" s="145"/>
      <c r="R93" s="145"/>
    </row>
    <row r="94" spans="1:18" ht="110.25" hidden="1" x14ac:dyDescent="0.25">
      <c r="A94" s="349"/>
      <c r="B94" s="358"/>
      <c r="C94" s="73" t="s">
        <v>364</v>
      </c>
      <c r="D94" s="254">
        <v>79871.281303855198</v>
      </c>
      <c r="E94" s="254">
        <v>80344.151940717798</v>
      </c>
      <c r="F94" s="254">
        <v>83855.625750229301</v>
      </c>
      <c r="G94" s="74">
        <v>78784.046505999999</v>
      </c>
      <c r="H94" s="74">
        <v>87097.358493000007</v>
      </c>
      <c r="I94" s="74">
        <v>97339.058252000003</v>
      </c>
      <c r="J94" s="252">
        <f t="shared" si="10"/>
        <v>1087.2347978551988</v>
      </c>
      <c r="K94" s="252">
        <f t="shared" si="11"/>
        <v>-6753.2065522822086</v>
      </c>
      <c r="L94" s="252">
        <f t="shared" si="12"/>
        <v>-13483.432501770701</v>
      </c>
      <c r="M94" s="111"/>
      <c r="N94" s="111"/>
      <c r="P94" s="145"/>
      <c r="Q94" s="145"/>
      <c r="R94" s="145"/>
    </row>
    <row r="95" spans="1:18" ht="94.5" hidden="1" x14ac:dyDescent="0.25">
      <c r="A95" s="349"/>
      <c r="B95" s="358"/>
      <c r="C95" s="73" t="s">
        <v>365</v>
      </c>
      <c r="D95" s="254">
        <v>80826.004740575401</v>
      </c>
      <c r="E95" s="254">
        <v>81304.527730476198</v>
      </c>
      <c r="F95" s="254">
        <v>84857.975177968197</v>
      </c>
      <c r="G95" s="74">
        <v>78837.884529000003</v>
      </c>
      <c r="H95" s="74">
        <v>87156.877517999994</v>
      </c>
      <c r="I95" s="74">
        <v>97405.576065999994</v>
      </c>
      <c r="J95" s="252">
        <f t="shared" si="10"/>
        <v>1988.1202115753986</v>
      </c>
      <c r="K95" s="252">
        <f t="shared" si="11"/>
        <v>-5852.3497875237954</v>
      </c>
      <c r="L95" s="252">
        <f t="shared" si="12"/>
        <v>-12547.600888031797</v>
      </c>
      <c r="M95" s="111"/>
      <c r="N95" s="111"/>
      <c r="P95" s="145"/>
      <c r="Q95" s="145"/>
      <c r="R95" s="145"/>
    </row>
    <row r="96" spans="1:18" ht="47.25" hidden="1" x14ac:dyDescent="0.25">
      <c r="A96" s="349"/>
      <c r="B96" s="358"/>
      <c r="C96" s="73" t="s">
        <v>316</v>
      </c>
      <c r="D96" s="254">
        <v>30067.9238008473</v>
      </c>
      <c r="E96" s="254">
        <v>30245.938201577301</v>
      </c>
      <c r="F96" s="254">
        <v>31567.849242834</v>
      </c>
      <c r="G96" s="74">
        <v>78837.884529000003</v>
      </c>
      <c r="H96" s="74">
        <v>87156.877517999994</v>
      </c>
      <c r="I96" s="74">
        <v>97405.576065999994</v>
      </c>
      <c r="J96" s="252">
        <f t="shared" si="10"/>
        <v>-48769.960728152699</v>
      </c>
      <c r="K96" s="252">
        <f t="shared" si="11"/>
        <v>-56910.939316422693</v>
      </c>
      <c r="L96" s="252">
        <f t="shared" si="12"/>
        <v>-65837.726823165998</v>
      </c>
      <c r="M96" s="111"/>
      <c r="N96" s="111"/>
      <c r="P96" s="145"/>
      <c r="Q96" s="145"/>
      <c r="R96" s="145"/>
    </row>
    <row r="97" spans="1:18" ht="126" hidden="1" x14ac:dyDescent="0.25">
      <c r="A97" s="349"/>
      <c r="B97" s="358"/>
      <c r="C97" s="73" t="s">
        <v>99</v>
      </c>
      <c r="D97" s="254">
        <v>79302.542623588393</v>
      </c>
      <c r="E97" s="254">
        <v>79772.046129171504</v>
      </c>
      <c r="F97" s="254">
        <v>83258.515877902697</v>
      </c>
      <c r="G97" s="74">
        <v>78837.884529000003</v>
      </c>
      <c r="H97" s="74">
        <v>87156.877517999994</v>
      </c>
      <c r="I97" s="74">
        <v>97405.576065999994</v>
      </c>
      <c r="J97" s="252">
        <f t="shared" si="10"/>
        <v>464.65809458839067</v>
      </c>
      <c r="K97" s="252">
        <f t="shared" si="11"/>
        <v>-7384.8313888284902</v>
      </c>
      <c r="L97" s="252">
        <f t="shared" si="12"/>
        <v>-14147.060188097297</v>
      </c>
      <c r="M97" s="111"/>
      <c r="N97" s="111"/>
      <c r="P97" s="145"/>
      <c r="Q97" s="145"/>
      <c r="R97" s="145"/>
    </row>
    <row r="98" spans="1:18" ht="110.25" hidden="1" x14ac:dyDescent="0.25">
      <c r="A98" s="349"/>
      <c r="B98" s="358"/>
      <c r="C98" s="73" t="s">
        <v>101</v>
      </c>
      <c r="D98" s="254">
        <v>80824.717294482194</v>
      </c>
      <c r="E98" s="254">
        <v>81303.232806449902</v>
      </c>
      <c r="F98" s="254">
        <v>84856.623590798103</v>
      </c>
      <c r="G98" s="74">
        <v>79731.846279000005</v>
      </c>
      <c r="H98" s="74">
        <v>88145.170331999994</v>
      </c>
      <c r="I98" s="74">
        <v>98510.081340000004</v>
      </c>
      <c r="J98" s="252">
        <f t="shared" si="10"/>
        <v>1092.8710154821893</v>
      </c>
      <c r="K98" s="252">
        <f t="shared" si="11"/>
        <v>-6841.9375255500927</v>
      </c>
      <c r="L98" s="252">
        <f t="shared" si="12"/>
        <v>-13653.457749201902</v>
      </c>
      <c r="M98" s="111"/>
      <c r="N98" s="111"/>
      <c r="P98" s="145"/>
      <c r="Q98" s="145"/>
      <c r="R98" s="145"/>
    </row>
    <row r="99" spans="1:18" ht="110.25" hidden="1" x14ac:dyDescent="0.25">
      <c r="A99" s="349"/>
      <c r="B99" s="358"/>
      <c r="C99" s="73" t="s">
        <v>103</v>
      </c>
      <c r="D99" s="254">
        <v>90590.340240090401</v>
      </c>
      <c r="E99" s="254">
        <v>91126.672002533596</v>
      </c>
      <c r="F99" s="254">
        <v>95109.400319068605</v>
      </c>
      <c r="G99" s="74">
        <v>79730.500688999993</v>
      </c>
      <c r="H99" s="74">
        <v>88143.682755000002</v>
      </c>
      <c r="I99" s="74">
        <v>98508.418839000005</v>
      </c>
      <c r="J99" s="252">
        <f t="shared" si="10"/>
        <v>10859.839551090408</v>
      </c>
      <c r="K99" s="252">
        <f t="shared" si="11"/>
        <v>2982.9892475335946</v>
      </c>
      <c r="L99" s="252">
        <f t="shared" si="12"/>
        <v>-3399.0185199314001</v>
      </c>
      <c r="M99" s="111"/>
      <c r="N99" s="111"/>
      <c r="P99" s="145"/>
      <c r="Q99" s="145"/>
      <c r="R99" s="145"/>
    </row>
    <row r="100" spans="1:18" ht="110.25" hidden="1" x14ac:dyDescent="0.25">
      <c r="A100" s="349"/>
      <c r="B100" s="358"/>
      <c r="C100" s="73" t="s">
        <v>366</v>
      </c>
      <c r="D100" s="254">
        <v>91778.212762305498</v>
      </c>
      <c r="E100" s="254">
        <v>92321.577012432099</v>
      </c>
      <c r="F100" s="254">
        <v>96356.529192219707</v>
      </c>
      <c r="G100" s="74">
        <v>29683.211985000002</v>
      </c>
      <c r="H100" s="74">
        <v>32815.391822999998</v>
      </c>
      <c r="I100" s="74">
        <v>36674.124123000001</v>
      </c>
      <c r="J100" s="252">
        <f t="shared" si="10"/>
        <v>62095.000777305497</v>
      </c>
      <c r="K100" s="252">
        <f t="shared" si="11"/>
        <v>59506.185189432101</v>
      </c>
      <c r="L100" s="252">
        <f t="shared" si="12"/>
        <v>59682.405069219705</v>
      </c>
      <c r="M100" s="111"/>
      <c r="N100" s="111"/>
      <c r="P100" s="145"/>
      <c r="Q100" s="145"/>
      <c r="R100" s="145"/>
    </row>
    <row r="101" spans="1:18" ht="94.5" hidden="1" customHeight="1" x14ac:dyDescent="0.25">
      <c r="A101" s="349">
        <v>11</v>
      </c>
      <c r="B101" s="358" t="s">
        <v>288</v>
      </c>
      <c r="C101" s="73" t="s">
        <v>131</v>
      </c>
      <c r="D101" s="254">
        <v>87550.228874434106</v>
      </c>
      <c r="E101" s="254">
        <v>87160.533027466401</v>
      </c>
      <c r="F101" s="254">
        <v>85102.196214177296</v>
      </c>
      <c r="G101" s="74">
        <v>81046.934083999993</v>
      </c>
      <c r="H101" s="74">
        <v>89254.946521999998</v>
      </c>
      <c r="I101" s="74">
        <v>97895.958780999994</v>
      </c>
      <c r="J101" s="252">
        <f t="shared" si="10"/>
        <v>6503.2947904341127</v>
      </c>
      <c r="K101" s="252">
        <f t="shared" si="11"/>
        <v>-2094.4134945335973</v>
      </c>
      <c r="L101" s="252">
        <f t="shared" si="12"/>
        <v>-12793.762566822697</v>
      </c>
      <c r="M101" s="111"/>
      <c r="N101" s="111"/>
      <c r="P101" s="145"/>
      <c r="Q101" s="145"/>
      <c r="R101" s="145"/>
    </row>
    <row r="102" spans="1:18" ht="94.5" hidden="1" x14ac:dyDescent="0.25">
      <c r="A102" s="349"/>
      <c r="B102" s="358"/>
      <c r="C102" s="73" t="s">
        <v>131</v>
      </c>
      <c r="D102" s="254">
        <v>88217.619027300098</v>
      </c>
      <c r="E102" s="254">
        <v>87824.952468458796</v>
      </c>
      <c r="F102" s="254">
        <v>85750.925078857705</v>
      </c>
      <c r="G102" s="74">
        <v>81046.934083999993</v>
      </c>
      <c r="H102" s="74">
        <v>89254.946521999998</v>
      </c>
      <c r="I102" s="74">
        <v>97895.958780999994</v>
      </c>
      <c r="J102" s="252">
        <f t="shared" si="10"/>
        <v>7170.6849433001044</v>
      </c>
      <c r="K102" s="252">
        <f t="shared" si="11"/>
        <v>-1429.9940535412024</v>
      </c>
      <c r="L102" s="252">
        <f t="shared" si="12"/>
        <v>-12145.033702142289</v>
      </c>
      <c r="M102" s="111"/>
      <c r="N102" s="111"/>
      <c r="P102" s="145"/>
      <c r="Q102" s="145"/>
      <c r="R102" s="145"/>
    </row>
    <row r="103" spans="1:18" ht="126" hidden="1" x14ac:dyDescent="0.25">
      <c r="A103" s="349"/>
      <c r="B103" s="358"/>
      <c r="C103" s="73" t="s">
        <v>133</v>
      </c>
      <c r="D103" s="254">
        <v>87550.679641917901</v>
      </c>
      <c r="E103" s="254">
        <v>87160.981662479797</v>
      </c>
      <c r="F103" s="254">
        <v>85102.634254464705</v>
      </c>
      <c r="G103" s="74">
        <v>81052.431169999996</v>
      </c>
      <c r="H103" s="74">
        <v>89261.000323999993</v>
      </c>
      <c r="I103" s="74">
        <v>97902.598668999999</v>
      </c>
      <c r="J103" s="252">
        <f t="shared" si="10"/>
        <v>6498.2484719179047</v>
      </c>
      <c r="K103" s="252">
        <f t="shared" si="11"/>
        <v>-2100.0186615201965</v>
      </c>
      <c r="L103" s="252">
        <f t="shared" si="12"/>
        <v>-12799.964414535294</v>
      </c>
      <c r="M103" s="111"/>
      <c r="N103" s="111"/>
      <c r="P103" s="145"/>
      <c r="Q103" s="145"/>
      <c r="R103" s="145"/>
    </row>
    <row r="104" spans="1:18" ht="94.5" hidden="1" x14ac:dyDescent="0.25">
      <c r="A104" s="349"/>
      <c r="B104" s="358"/>
      <c r="C104" s="73" t="s">
        <v>135</v>
      </c>
      <c r="D104" s="254">
        <v>87551.220185889804</v>
      </c>
      <c r="E104" s="254">
        <v>87161.519845060204</v>
      </c>
      <c r="F104" s="254">
        <v>85103.159727611404</v>
      </c>
      <c r="G104" s="74">
        <v>81052.431169999996</v>
      </c>
      <c r="H104" s="74">
        <v>89261.000323999993</v>
      </c>
      <c r="I104" s="74">
        <v>97902.598668999999</v>
      </c>
      <c r="J104" s="252">
        <f t="shared" si="10"/>
        <v>6498.7890158898081</v>
      </c>
      <c r="K104" s="252">
        <f t="shared" si="11"/>
        <v>-2099.4804789397895</v>
      </c>
      <c r="L104" s="252">
        <f t="shared" si="12"/>
        <v>-12799.438941388595</v>
      </c>
      <c r="M104" s="111"/>
      <c r="N104" s="111"/>
      <c r="P104" s="145"/>
      <c r="Q104" s="145"/>
      <c r="R104" s="145"/>
    </row>
    <row r="105" spans="1:18" ht="94.5" hidden="1" x14ac:dyDescent="0.25">
      <c r="A105" s="349"/>
      <c r="B105" s="358"/>
      <c r="C105" s="73" t="s">
        <v>367</v>
      </c>
      <c r="D105" s="254">
        <v>87555.831095140107</v>
      </c>
      <c r="E105" s="254">
        <v>87166.110304041693</v>
      </c>
      <c r="F105" s="254">
        <v>85107.641695371407</v>
      </c>
      <c r="G105" s="74">
        <v>81047.376378000001</v>
      </c>
      <c r="H105" s="74">
        <v>89255.433609</v>
      </c>
      <c r="I105" s="74">
        <v>97896.493025000003</v>
      </c>
      <c r="J105" s="252">
        <f t="shared" si="10"/>
        <v>6508.4547171401064</v>
      </c>
      <c r="K105" s="252">
        <f t="shared" si="11"/>
        <v>-2089.3233049583068</v>
      </c>
      <c r="L105" s="252">
        <f t="shared" si="12"/>
        <v>-12788.851329628596</v>
      </c>
      <c r="M105" s="111"/>
      <c r="N105" s="111"/>
      <c r="P105" s="145"/>
      <c r="Q105" s="145"/>
      <c r="R105" s="145"/>
    </row>
    <row r="106" spans="1:18" ht="110.25" hidden="1" x14ac:dyDescent="0.25">
      <c r="A106" s="349"/>
      <c r="B106" s="358"/>
      <c r="C106" s="73" t="s">
        <v>139</v>
      </c>
      <c r="D106" s="254">
        <v>86460.624068486504</v>
      </c>
      <c r="E106" s="254">
        <v>86075.778112298503</v>
      </c>
      <c r="F106" s="254">
        <v>84043.058294428498</v>
      </c>
      <c r="G106" s="74">
        <v>81047.906818999996</v>
      </c>
      <c r="H106" s="74">
        <v>89256.017770999999</v>
      </c>
      <c r="I106" s="74">
        <v>97897.133740000005</v>
      </c>
      <c r="J106" s="252">
        <f t="shared" si="10"/>
        <v>5412.7172494865081</v>
      </c>
      <c r="K106" s="252">
        <f t="shared" si="11"/>
        <v>-3180.2396587014955</v>
      </c>
      <c r="L106" s="252">
        <f t="shared" si="12"/>
        <v>-13854.075445571507</v>
      </c>
      <c r="M106" s="111"/>
      <c r="N106" s="111"/>
      <c r="P106" s="145"/>
      <c r="Q106" s="145"/>
      <c r="R106" s="145"/>
    </row>
    <row r="107" spans="1:18" ht="78.75" hidden="1" x14ac:dyDescent="0.25">
      <c r="A107" s="349"/>
      <c r="B107" s="358"/>
      <c r="C107" s="73" t="s">
        <v>141</v>
      </c>
      <c r="D107" s="254">
        <v>86461.068972606197</v>
      </c>
      <c r="E107" s="254">
        <v>86076.220960414896</v>
      </c>
      <c r="F107" s="254">
        <v>84043.490738664201</v>
      </c>
      <c r="G107" s="74">
        <v>81052.431169999996</v>
      </c>
      <c r="H107" s="74">
        <v>89261.000323999993</v>
      </c>
      <c r="I107" s="74">
        <v>97902.598668999999</v>
      </c>
      <c r="J107" s="252">
        <f t="shared" si="10"/>
        <v>5408.6378026062011</v>
      </c>
      <c r="K107" s="252">
        <f t="shared" si="11"/>
        <v>-3184.7793635850976</v>
      </c>
      <c r="L107" s="252">
        <f t="shared" si="12"/>
        <v>-13859.107930335798</v>
      </c>
      <c r="M107" s="111"/>
      <c r="N107" s="111"/>
      <c r="P107" s="145"/>
      <c r="Q107" s="145"/>
      <c r="R107" s="145"/>
    </row>
    <row r="108" spans="1:18" ht="94.5" hidden="1" x14ac:dyDescent="0.25">
      <c r="A108" s="349"/>
      <c r="B108" s="358"/>
      <c r="C108" s="73" t="s">
        <v>368</v>
      </c>
      <c r="D108" s="254">
        <v>86459.222531448293</v>
      </c>
      <c r="E108" s="254">
        <v>86074.382801882399</v>
      </c>
      <c r="F108" s="254">
        <v>84041.695902424195</v>
      </c>
      <c r="G108" s="74">
        <v>80046.337348999994</v>
      </c>
      <c r="H108" s="74">
        <v>88153.014548000006</v>
      </c>
      <c r="I108" s="74">
        <v>96687.345799000002</v>
      </c>
      <c r="J108" s="252">
        <f t="shared" si="10"/>
        <v>6412.885182448299</v>
      </c>
      <c r="K108" s="252">
        <f t="shared" si="11"/>
        <v>-2078.6317461176077</v>
      </c>
      <c r="L108" s="252">
        <f t="shared" si="12"/>
        <v>-12645.649896575807</v>
      </c>
      <c r="M108" s="111"/>
      <c r="N108" s="111"/>
      <c r="P108" s="145"/>
      <c r="Q108" s="145"/>
      <c r="R108" s="145"/>
    </row>
    <row r="109" spans="1:18" ht="94.5" hidden="1" x14ac:dyDescent="0.25">
      <c r="A109" s="349"/>
      <c r="B109" s="358"/>
      <c r="C109" s="73" t="s">
        <v>369</v>
      </c>
      <c r="D109" s="254">
        <v>86467.293405294899</v>
      </c>
      <c r="E109" s="254">
        <v>86082.417857486595</v>
      </c>
      <c r="F109" s="254">
        <v>84049.541200074207</v>
      </c>
      <c r="G109" s="74">
        <v>80047.210066</v>
      </c>
      <c r="H109" s="74">
        <v>88153.975649999993</v>
      </c>
      <c r="I109" s="74">
        <v>96688.399946999998</v>
      </c>
      <c r="J109" s="252">
        <f t="shared" si="10"/>
        <v>6420.0833392948989</v>
      </c>
      <c r="K109" s="252">
        <f t="shared" si="11"/>
        <v>-2071.5577925133985</v>
      </c>
      <c r="L109" s="252">
        <f t="shared" si="12"/>
        <v>-12638.858746925791</v>
      </c>
      <c r="M109" s="111"/>
      <c r="N109" s="111"/>
      <c r="P109" s="145"/>
      <c r="Q109" s="145"/>
      <c r="R109" s="145"/>
    </row>
    <row r="110" spans="1:18" ht="110.25" hidden="1" x14ac:dyDescent="0.25">
      <c r="A110" s="349"/>
      <c r="B110" s="358"/>
      <c r="C110" s="73" t="s">
        <v>370</v>
      </c>
      <c r="D110" s="254">
        <v>86460.365919661301</v>
      </c>
      <c r="E110" s="254">
        <v>86075.521118844699</v>
      </c>
      <c r="F110" s="254">
        <v>84042.807369995397</v>
      </c>
      <c r="G110" s="74">
        <v>80046.773818000001</v>
      </c>
      <c r="H110" s="74">
        <v>88153.495219999997</v>
      </c>
      <c r="I110" s="74">
        <v>96687.873005999994</v>
      </c>
      <c r="J110" s="252">
        <f t="shared" si="10"/>
        <v>6413.5921016612992</v>
      </c>
      <c r="K110" s="252">
        <f t="shared" si="11"/>
        <v>-2077.9741011552978</v>
      </c>
      <c r="L110" s="252">
        <f t="shared" si="12"/>
        <v>-12645.065636004598</v>
      </c>
      <c r="M110" s="111"/>
      <c r="N110" s="111"/>
      <c r="P110" s="145"/>
      <c r="Q110" s="145"/>
      <c r="R110" s="145"/>
    </row>
    <row r="111" spans="1:18" ht="78.75" hidden="1" x14ac:dyDescent="0.25">
      <c r="A111" s="349"/>
      <c r="B111" s="358"/>
      <c r="C111" s="73" t="s">
        <v>371</v>
      </c>
      <c r="D111" s="254">
        <v>32624.083514354399</v>
      </c>
      <c r="E111" s="254">
        <v>32478.870062759299</v>
      </c>
      <c r="F111" s="254">
        <v>31711.8663331797</v>
      </c>
      <c r="G111" s="74">
        <v>80044.962050999995</v>
      </c>
      <c r="H111" s="74">
        <v>88151.499966999996</v>
      </c>
      <c r="I111" s="74">
        <v>96685.684588000004</v>
      </c>
      <c r="J111" s="252">
        <f t="shared" si="10"/>
        <v>-47420.8785366456</v>
      </c>
      <c r="K111" s="252">
        <f t="shared" si="11"/>
        <v>-55672.629904240697</v>
      </c>
      <c r="L111" s="252">
        <f t="shared" si="12"/>
        <v>-64973.818254820304</v>
      </c>
      <c r="M111" s="111"/>
      <c r="N111" s="111"/>
      <c r="P111" s="145"/>
      <c r="Q111" s="145"/>
      <c r="R111" s="145"/>
    </row>
    <row r="112" spans="1:18" ht="110.25" hidden="1" x14ac:dyDescent="0.25">
      <c r="A112" s="349"/>
      <c r="B112" s="358"/>
      <c r="C112" s="73" t="s">
        <v>372</v>
      </c>
      <c r="D112" s="254">
        <v>98291.682529092897</v>
      </c>
      <c r="E112" s="254">
        <v>97854.175411282398</v>
      </c>
      <c r="F112" s="254">
        <v>95543.303140621007</v>
      </c>
      <c r="G112" s="74">
        <v>80052.881519999995</v>
      </c>
      <c r="H112" s="74">
        <v>88160.221479</v>
      </c>
      <c r="I112" s="74">
        <v>96695.250451999993</v>
      </c>
      <c r="J112" s="252">
        <f t="shared" si="10"/>
        <v>18238.801009092902</v>
      </c>
      <c r="K112" s="252">
        <f t="shared" si="11"/>
        <v>9693.9539322823985</v>
      </c>
      <c r="L112" s="252">
        <f t="shared" si="12"/>
        <v>-1151.9473113789863</v>
      </c>
      <c r="M112" s="111"/>
      <c r="N112" s="111"/>
      <c r="P112" s="145"/>
      <c r="Q112" s="145"/>
      <c r="R112" s="145"/>
    </row>
    <row r="113" spans="1:18" ht="94.5" hidden="1" x14ac:dyDescent="0.25">
      <c r="A113" s="349"/>
      <c r="B113" s="358"/>
      <c r="C113" s="73" t="s">
        <v>373</v>
      </c>
      <c r="D113" s="254">
        <v>86460.723038849901</v>
      </c>
      <c r="E113" s="254">
        <v>86075.876643453594</v>
      </c>
      <c r="F113" s="254">
        <v>84043.154498724107</v>
      </c>
      <c r="G113" s="74">
        <v>80052.881519999995</v>
      </c>
      <c r="H113" s="74">
        <v>88160.221479</v>
      </c>
      <c r="I113" s="74">
        <v>96695.250451999993</v>
      </c>
      <c r="J113" s="252">
        <f t="shared" si="10"/>
        <v>6407.8415188499057</v>
      </c>
      <c r="K113" s="252">
        <f t="shared" si="11"/>
        <v>-2084.3448355464061</v>
      </c>
      <c r="L113" s="252">
        <f t="shared" si="12"/>
        <v>-12652.095953275886</v>
      </c>
      <c r="M113" s="111"/>
      <c r="N113" s="111"/>
      <c r="P113" s="145"/>
      <c r="Q113" s="145"/>
      <c r="R113" s="145"/>
    </row>
    <row r="114" spans="1:18" ht="94.5" hidden="1" x14ac:dyDescent="0.25">
      <c r="A114" s="349"/>
      <c r="B114" s="358"/>
      <c r="C114" s="73" t="s">
        <v>374</v>
      </c>
      <c r="D114" s="254">
        <v>98291.682762519602</v>
      </c>
      <c r="E114" s="254">
        <v>97854.175307601807</v>
      </c>
      <c r="F114" s="254">
        <v>95543.303122983401</v>
      </c>
      <c r="G114" s="74">
        <v>80052.881519999995</v>
      </c>
      <c r="H114" s="74">
        <v>88160.221479</v>
      </c>
      <c r="I114" s="74">
        <v>96695.250451999993</v>
      </c>
      <c r="J114" s="252">
        <f t="shared" si="10"/>
        <v>18238.801242519607</v>
      </c>
      <c r="K114" s="252">
        <f t="shared" si="11"/>
        <v>9693.9538286018069</v>
      </c>
      <c r="L114" s="252">
        <f t="shared" si="12"/>
        <v>-1151.9473290165915</v>
      </c>
      <c r="M114" s="111"/>
      <c r="N114" s="111"/>
      <c r="P114" s="145"/>
      <c r="Q114" s="145"/>
      <c r="R114" s="145"/>
    </row>
    <row r="115" spans="1:18" ht="94.5" hidden="1" x14ac:dyDescent="0.25">
      <c r="A115" s="349"/>
      <c r="B115" s="358"/>
      <c r="C115" s="73" t="s">
        <v>444</v>
      </c>
      <c r="D115" s="254">
        <v>98291.682840328504</v>
      </c>
      <c r="E115" s="254">
        <v>97854.175488744993</v>
      </c>
      <c r="F115" s="254">
        <v>95543.302997315797</v>
      </c>
      <c r="G115" s="74">
        <v>80046.084042999995</v>
      </c>
      <c r="H115" s="74">
        <v>88152.735589000004</v>
      </c>
      <c r="I115" s="74">
        <v>96687.039833000003</v>
      </c>
      <c r="J115" s="252">
        <f t="shared" si="10"/>
        <v>18245.598797328508</v>
      </c>
      <c r="K115" s="252">
        <f t="shared" si="11"/>
        <v>9701.4398997449898</v>
      </c>
      <c r="L115" s="252">
        <f t="shared" si="12"/>
        <v>-1143.7368356842053</v>
      </c>
      <c r="M115" s="111"/>
      <c r="N115" s="111"/>
      <c r="P115" s="145"/>
      <c r="Q115" s="145"/>
      <c r="R115" s="145"/>
    </row>
    <row r="116" spans="1:18" ht="78.75" customHeight="1" x14ac:dyDescent="0.25">
      <c r="A116" s="359">
        <v>12</v>
      </c>
      <c r="B116" s="360" t="s">
        <v>286</v>
      </c>
      <c r="C116" s="73" t="s">
        <v>375</v>
      </c>
      <c r="D116" s="254">
        <v>119243.0074643</v>
      </c>
      <c r="E116" s="254">
        <v>132439.116901314</v>
      </c>
      <c r="F116" s="254">
        <v>143475.262653699</v>
      </c>
      <c r="G116" s="74">
        <v>88458.131523000004</v>
      </c>
      <c r="H116" s="74">
        <v>82311.883059</v>
      </c>
      <c r="I116" s="74">
        <v>82084.853413999997</v>
      </c>
      <c r="J116" s="252">
        <f t="shared" si="10"/>
        <v>30784.875941299993</v>
      </c>
      <c r="K116" s="252">
        <f t="shared" si="11"/>
        <v>50127.233842314003</v>
      </c>
      <c r="L116" s="252">
        <f t="shared" si="12"/>
        <v>61390.409239699002</v>
      </c>
      <c r="M116" s="111"/>
      <c r="N116" s="111"/>
      <c r="P116" s="145"/>
      <c r="Q116" s="145"/>
      <c r="R116" s="145"/>
    </row>
    <row r="117" spans="1:18" ht="78.75" x14ac:dyDescent="0.25">
      <c r="A117" s="359"/>
      <c r="B117" s="360"/>
      <c r="C117" s="73" t="s">
        <v>376</v>
      </c>
      <c r="D117" s="254">
        <v>119243.007409718</v>
      </c>
      <c r="E117" s="254">
        <v>132439.116901314</v>
      </c>
      <c r="F117" s="254">
        <v>143475.26244013899</v>
      </c>
      <c r="G117" s="74">
        <v>88458.131523000004</v>
      </c>
      <c r="H117" s="74">
        <v>82311.883059</v>
      </c>
      <c r="I117" s="74">
        <v>82084.853413999997</v>
      </c>
      <c r="J117" s="252">
        <f t="shared" si="10"/>
        <v>30784.875886718</v>
      </c>
      <c r="K117" s="252">
        <f t="shared" si="11"/>
        <v>50127.233842314003</v>
      </c>
      <c r="L117" s="252">
        <f t="shared" si="12"/>
        <v>61390.409026138994</v>
      </c>
      <c r="M117" s="111"/>
      <c r="N117" s="111"/>
      <c r="P117" s="145"/>
      <c r="Q117" s="145"/>
      <c r="R117" s="145"/>
    </row>
    <row r="118" spans="1:18" ht="78.75" x14ac:dyDescent="0.25">
      <c r="A118" s="359"/>
      <c r="B118" s="360"/>
      <c r="C118" s="73" t="s">
        <v>377</v>
      </c>
      <c r="D118" s="254">
        <v>118571.24184293899</v>
      </c>
      <c r="E118" s="254">
        <v>131693.009787822</v>
      </c>
      <c r="F118" s="254">
        <v>142666.98215881799</v>
      </c>
      <c r="G118" s="74">
        <v>87864.689467000004</v>
      </c>
      <c r="H118" s="74">
        <v>81759.674547999995</v>
      </c>
      <c r="I118" s="74">
        <v>81534.167984</v>
      </c>
      <c r="J118" s="252">
        <f t="shared" si="10"/>
        <v>30706.552375938991</v>
      </c>
      <c r="K118" s="252">
        <f t="shared" si="11"/>
        <v>49933.335239822001</v>
      </c>
      <c r="L118" s="252">
        <f t="shared" si="12"/>
        <v>61132.814174817991</v>
      </c>
      <c r="M118" s="111"/>
      <c r="N118" s="111"/>
      <c r="P118" s="145"/>
      <c r="Q118" s="145"/>
      <c r="R118" s="145"/>
    </row>
    <row r="119" spans="1:18" ht="78.75" x14ac:dyDescent="0.25">
      <c r="A119" s="359"/>
      <c r="B119" s="360"/>
      <c r="C119" s="73" t="s">
        <v>445</v>
      </c>
      <c r="D119" s="254">
        <v>106970.76765860801</v>
      </c>
      <c r="E119" s="254">
        <v>0</v>
      </c>
      <c r="F119" s="254">
        <v>0</v>
      </c>
      <c r="G119" s="74">
        <v>87864.689467000004</v>
      </c>
      <c r="H119" s="74">
        <v>81759.674547999995</v>
      </c>
      <c r="I119" s="74">
        <v>81534.167984</v>
      </c>
      <c r="J119" s="252">
        <f t="shared" si="10"/>
        <v>19106.078191608001</v>
      </c>
      <c r="K119" s="252">
        <f t="shared" si="11"/>
        <v>-81759.674547999995</v>
      </c>
      <c r="L119" s="252">
        <f t="shared" si="12"/>
        <v>-81534.167984</v>
      </c>
      <c r="M119" s="111"/>
      <c r="N119" s="111"/>
      <c r="P119" s="145"/>
      <c r="Q119" s="145"/>
      <c r="R119" s="145"/>
    </row>
    <row r="120" spans="1:18" ht="78.75" x14ac:dyDescent="0.25">
      <c r="A120" s="359"/>
      <c r="B120" s="360"/>
      <c r="C120" s="73" t="s">
        <v>378</v>
      </c>
      <c r="D120" s="254">
        <v>118604.03994022</v>
      </c>
      <c r="E120" s="254">
        <v>131729.43755753199</v>
      </c>
      <c r="F120" s="254">
        <v>142706.44576159501</v>
      </c>
      <c r="G120" s="74">
        <v>87893.663625999994</v>
      </c>
      <c r="H120" s="74">
        <v>81786.635525000005</v>
      </c>
      <c r="I120" s="74">
        <v>81561.054598999996</v>
      </c>
      <c r="J120" s="252">
        <f t="shared" si="10"/>
        <v>30710.376314220004</v>
      </c>
      <c r="K120" s="252">
        <f t="shared" si="11"/>
        <v>49942.802032531981</v>
      </c>
      <c r="L120" s="252">
        <f t="shared" si="12"/>
        <v>61145.391162595013</v>
      </c>
      <c r="M120" s="111"/>
      <c r="N120" s="111"/>
      <c r="P120" s="145"/>
      <c r="Q120" s="145"/>
      <c r="R120" s="145"/>
    </row>
    <row r="121" spans="1:18" ht="94.5" x14ac:dyDescent="0.25">
      <c r="A121" s="359"/>
      <c r="B121" s="360"/>
      <c r="C121" s="73" t="s">
        <v>173</v>
      </c>
      <c r="D121" s="254">
        <v>118595.347201564</v>
      </c>
      <c r="E121" s="254">
        <v>131719.78285618001</v>
      </c>
      <c r="F121" s="254">
        <v>142695.98653440599</v>
      </c>
      <c r="G121" s="74">
        <v>87885.984389999998</v>
      </c>
      <c r="H121" s="74">
        <v>81779.489856999993</v>
      </c>
      <c r="I121" s="74">
        <v>81553.928639999998</v>
      </c>
      <c r="J121" s="252">
        <f t="shared" si="10"/>
        <v>30709.362811564002</v>
      </c>
      <c r="K121" s="252">
        <f t="shared" si="11"/>
        <v>49940.292999180019</v>
      </c>
      <c r="L121" s="252">
        <f t="shared" si="12"/>
        <v>61142.057894405996</v>
      </c>
      <c r="M121" s="111"/>
      <c r="N121" s="111"/>
      <c r="P121" s="145"/>
      <c r="Q121" s="145"/>
      <c r="R121" s="145"/>
    </row>
    <row r="122" spans="1:18" ht="94.5" x14ac:dyDescent="0.25">
      <c r="A122" s="359"/>
      <c r="B122" s="360"/>
      <c r="C122" s="73" t="s">
        <v>379</v>
      </c>
      <c r="D122" s="254">
        <v>118595.34699367901</v>
      </c>
      <c r="E122" s="254">
        <v>131719.78285618001</v>
      </c>
      <c r="F122" s="254">
        <v>142695.98653440599</v>
      </c>
      <c r="G122" s="74">
        <v>88036.754419000004</v>
      </c>
      <c r="H122" s="74">
        <v>81919.784081999998</v>
      </c>
      <c r="I122" s="74">
        <v>81693.835909999994</v>
      </c>
      <c r="J122" s="252">
        <f t="shared" ref="J122:J153" si="13">D122-G122</f>
        <v>30558.592574679002</v>
      </c>
      <c r="K122" s="252">
        <f t="shared" ref="K122:K153" si="14">E122-H122</f>
        <v>49799.998774180014</v>
      </c>
      <c r="L122" s="252">
        <f t="shared" ref="L122:L153" si="15">F122-I122</f>
        <v>61002.150624406</v>
      </c>
      <c r="M122" s="111"/>
      <c r="N122" s="111"/>
      <c r="P122" s="145"/>
      <c r="Q122" s="145"/>
      <c r="R122" s="145"/>
    </row>
    <row r="123" spans="1:18" ht="94.5" x14ac:dyDescent="0.25">
      <c r="A123" s="359"/>
      <c r="B123" s="360"/>
      <c r="C123" s="73" t="s">
        <v>175</v>
      </c>
      <c r="D123" s="254">
        <v>118766.016308629</v>
      </c>
      <c r="E123" s="254">
        <v>131909.339115927</v>
      </c>
      <c r="F123" s="254">
        <v>142901.33850889301</v>
      </c>
      <c r="G123" s="74">
        <v>88036.754419000004</v>
      </c>
      <c r="H123" s="74">
        <v>81919.784081999998</v>
      </c>
      <c r="I123" s="74">
        <v>81693.835909999994</v>
      </c>
      <c r="J123" s="252">
        <f t="shared" si="13"/>
        <v>30729.261889628993</v>
      </c>
      <c r="K123" s="252">
        <f t="shared" si="14"/>
        <v>49989.555033926998</v>
      </c>
      <c r="L123" s="252">
        <f t="shared" si="15"/>
        <v>61207.502598893014</v>
      </c>
      <c r="M123" s="111"/>
      <c r="N123" s="111"/>
      <c r="P123" s="145"/>
      <c r="Q123" s="145"/>
      <c r="R123" s="145"/>
    </row>
    <row r="124" spans="1:18" ht="94.5" x14ac:dyDescent="0.25">
      <c r="A124" s="359"/>
      <c r="B124" s="360"/>
      <c r="C124" s="73" t="s">
        <v>380</v>
      </c>
      <c r="D124" s="254">
        <v>118766.016160991</v>
      </c>
      <c r="E124" s="254">
        <v>131909.33894232399</v>
      </c>
      <c r="F124" s="254">
        <v>142901.33832082301</v>
      </c>
      <c r="G124" s="74">
        <v>87865.120507</v>
      </c>
      <c r="H124" s="74">
        <v>81760.075639000002</v>
      </c>
      <c r="I124" s="74">
        <v>81534.567968999996</v>
      </c>
      <c r="J124" s="252">
        <f t="shared" si="13"/>
        <v>30900.895653991</v>
      </c>
      <c r="K124" s="252">
        <f t="shared" si="14"/>
        <v>50149.263303323984</v>
      </c>
      <c r="L124" s="252">
        <f t="shared" si="15"/>
        <v>61366.770351823012</v>
      </c>
      <c r="M124" s="111"/>
      <c r="N124" s="111"/>
      <c r="P124" s="145"/>
      <c r="Q124" s="145"/>
      <c r="R124" s="145"/>
    </row>
    <row r="125" spans="1:18" ht="78.75" x14ac:dyDescent="0.25">
      <c r="A125" s="359"/>
      <c r="B125" s="360"/>
      <c r="C125" s="73" t="s">
        <v>381</v>
      </c>
      <c r="D125" s="254">
        <v>118571.729659209</v>
      </c>
      <c r="E125" s="254">
        <v>131693.551608918</v>
      </c>
      <c r="F125" s="254">
        <v>142667.56943847</v>
      </c>
      <c r="G125" s="74">
        <v>88726.391195000004</v>
      </c>
      <c r="H125" s="74">
        <v>82561.503511000003</v>
      </c>
      <c r="I125" s="74">
        <v>82333.785371999998</v>
      </c>
      <c r="J125" s="252">
        <f t="shared" si="13"/>
        <v>29845.338464208995</v>
      </c>
      <c r="K125" s="252">
        <f t="shared" si="14"/>
        <v>49132.048097917999</v>
      </c>
      <c r="L125" s="252">
        <f t="shared" si="15"/>
        <v>60333.784066470005</v>
      </c>
      <c r="M125" s="111"/>
      <c r="N125" s="111"/>
      <c r="P125" s="145"/>
      <c r="Q125" s="145"/>
      <c r="R125" s="145"/>
    </row>
    <row r="126" spans="1:18" ht="94.5" x14ac:dyDescent="0.25">
      <c r="A126" s="359"/>
      <c r="B126" s="360"/>
      <c r="C126" s="73" t="s">
        <v>181</v>
      </c>
      <c r="D126" s="254">
        <v>119546.672514116</v>
      </c>
      <c r="E126" s="254">
        <v>132776.38721997899</v>
      </c>
      <c r="F126" s="254">
        <v>143840.63769309799</v>
      </c>
      <c r="G126" s="74">
        <v>32599.084416999998</v>
      </c>
      <c r="H126" s="74">
        <v>30334.034624</v>
      </c>
      <c r="I126" s="74">
        <v>30250.368392</v>
      </c>
      <c r="J126" s="252">
        <f t="shared" si="13"/>
        <v>86947.588097116008</v>
      </c>
      <c r="K126" s="252">
        <f t="shared" si="14"/>
        <v>102442.352595979</v>
      </c>
      <c r="L126" s="252">
        <f t="shared" si="15"/>
        <v>113590.26930109799</v>
      </c>
      <c r="M126" s="111"/>
      <c r="N126" s="111"/>
      <c r="P126" s="145"/>
      <c r="Q126" s="145"/>
      <c r="R126" s="145"/>
    </row>
    <row r="127" spans="1:18" ht="94.5" x14ac:dyDescent="0.25">
      <c r="A127" s="359"/>
      <c r="B127" s="360"/>
      <c r="C127" s="73" t="s">
        <v>382</v>
      </c>
      <c r="D127" s="254">
        <v>118571.24177412799</v>
      </c>
      <c r="E127" s="254">
        <v>131693.009759206</v>
      </c>
      <c r="F127" s="254">
        <v>142666.98230830999</v>
      </c>
      <c r="G127" s="74">
        <v>87864.689467000004</v>
      </c>
      <c r="H127" s="74">
        <v>81759.674547999995</v>
      </c>
      <c r="I127" s="74">
        <v>81534.167984</v>
      </c>
      <c r="J127" s="252">
        <f t="shared" si="13"/>
        <v>30706.552307127989</v>
      </c>
      <c r="K127" s="252">
        <f t="shared" si="14"/>
        <v>49933.335211206009</v>
      </c>
      <c r="L127" s="252">
        <f t="shared" si="15"/>
        <v>61132.814324309991</v>
      </c>
      <c r="M127" s="111"/>
      <c r="N127" s="111"/>
      <c r="P127" s="145"/>
      <c r="Q127" s="145"/>
      <c r="R127" s="145"/>
    </row>
    <row r="128" spans="1:18" ht="110.25" x14ac:dyDescent="0.25">
      <c r="A128" s="359"/>
      <c r="B128" s="360"/>
      <c r="C128" s="73" t="s">
        <v>383</v>
      </c>
      <c r="D128" s="254">
        <v>118584.311173378</v>
      </c>
      <c r="E128" s="254">
        <v>131707.525336591</v>
      </c>
      <c r="F128" s="254">
        <v>142682.707596252</v>
      </c>
      <c r="G128" s="74">
        <v>87847.650366000002</v>
      </c>
      <c r="H128" s="74">
        <v>81743.819359000001</v>
      </c>
      <c r="I128" s="74">
        <v>81518.356526000003</v>
      </c>
      <c r="J128" s="252">
        <f t="shared" si="13"/>
        <v>30736.660807377993</v>
      </c>
      <c r="K128" s="252">
        <f t="shared" si="14"/>
        <v>49963.705977591002</v>
      </c>
      <c r="L128" s="252">
        <f t="shared" si="15"/>
        <v>61164.351070252</v>
      </c>
      <c r="M128" s="111"/>
      <c r="N128" s="111"/>
      <c r="P128" s="145"/>
      <c r="Q128" s="145"/>
      <c r="R128" s="145"/>
    </row>
    <row r="129" spans="1:18" ht="94.5" customHeight="1" x14ac:dyDescent="0.25">
      <c r="A129" s="359">
        <v>13</v>
      </c>
      <c r="B129" s="360" t="s">
        <v>283</v>
      </c>
      <c r="C129" s="73" t="s">
        <v>111</v>
      </c>
      <c r="D129" s="254">
        <v>117541.2261195</v>
      </c>
      <c r="E129" s="254">
        <v>122274.164717045</v>
      </c>
      <c r="F129" s="254">
        <v>123226.78685431401</v>
      </c>
      <c r="G129" s="74">
        <v>113548.67939799999</v>
      </c>
      <c r="H129" s="74">
        <v>99876.400192000001</v>
      </c>
      <c r="I129" s="74">
        <v>97022.524638999996</v>
      </c>
      <c r="J129" s="252">
        <f t="shared" si="13"/>
        <v>3992.5467215000099</v>
      </c>
      <c r="K129" s="252">
        <f t="shared" si="14"/>
        <v>22397.764525045</v>
      </c>
      <c r="L129" s="252">
        <f t="shared" si="15"/>
        <v>26204.262215314011</v>
      </c>
      <c r="M129" s="111"/>
      <c r="N129" s="111"/>
      <c r="P129" s="145"/>
      <c r="Q129" s="145"/>
      <c r="R129" s="145"/>
    </row>
    <row r="130" spans="1:18" ht="94.5" x14ac:dyDescent="0.25">
      <c r="A130" s="359"/>
      <c r="B130" s="360"/>
      <c r="C130" s="73" t="s">
        <v>113</v>
      </c>
      <c r="D130" s="254">
        <v>117541.226142279</v>
      </c>
      <c r="E130" s="254">
        <v>122274.16474074101</v>
      </c>
      <c r="F130" s="254">
        <v>123226.78687819401</v>
      </c>
      <c r="G130" s="74">
        <v>113548.67939799999</v>
      </c>
      <c r="H130" s="74">
        <v>99876.400192000001</v>
      </c>
      <c r="I130" s="74">
        <v>97022.524638999996</v>
      </c>
      <c r="J130" s="252">
        <f t="shared" si="13"/>
        <v>3992.5467442790105</v>
      </c>
      <c r="K130" s="252">
        <f t="shared" si="14"/>
        <v>22397.764548741005</v>
      </c>
      <c r="L130" s="252">
        <f t="shared" si="15"/>
        <v>26204.262239194009</v>
      </c>
      <c r="M130" s="111"/>
      <c r="N130" s="111"/>
      <c r="P130" s="145"/>
      <c r="Q130" s="145"/>
      <c r="R130" s="145"/>
    </row>
    <row r="131" spans="1:18" ht="94.5" x14ac:dyDescent="0.25">
      <c r="A131" s="359"/>
      <c r="B131" s="360"/>
      <c r="C131" s="73" t="s">
        <v>115</v>
      </c>
      <c r="D131" s="254">
        <v>118741.81641419001</v>
      </c>
      <c r="E131" s="254">
        <v>123523.098186706</v>
      </c>
      <c r="F131" s="254">
        <v>124485.450602435</v>
      </c>
      <c r="G131" s="74">
        <v>114932.310064</v>
      </c>
      <c r="H131" s="74">
        <v>101093.429319</v>
      </c>
      <c r="I131" s="74">
        <v>98204.778286999994</v>
      </c>
      <c r="J131" s="252">
        <f t="shared" si="13"/>
        <v>3809.5063501900004</v>
      </c>
      <c r="K131" s="252">
        <f t="shared" si="14"/>
        <v>22429.668867706001</v>
      </c>
      <c r="L131" s="252">
        <f t="shared" si="15"/>
        <v>26280.672315435004</v>
      </c>
      <c r="M131" s="111"/>
      <c r="N131" s="111"/>
      <c r="P131" s="145"/>
      <c r="Q131" s="145"/>
      <c r="R131" s="145"/>
    </row>
    <row r="132" spans="1:18" ht="94.5" x14ac:dyDescent="0.25">
      <c r="A132" s="359"/>
      <c r="B132" s="360"/>
      <c r="C132" s="73" t="s">
        <v>117</v>
      </c>
      <c r="D132" s="254">
        <v>118615.53354329</v>
      </c>
      <c r="E132" s="254">
        <v>123391.730419139</v>
      </c>
      <c r="F132" s="254">
        <v>124353.05936565201</v>
      </c>
      <c r="G132" s="74">
        <v>114786.774156</v>
      </c>
      <c r="H132" s="74">
        <v>100965.41724</v>
      </c>
      <c r="I132" s="74">
        <v>98080.424033999996</v>
      </c>
      <c r="J132" s="252">
        <f t="shared" si="13"/>
        <v>3828.7593872900034</v>
      </c>
      <c r="K132" s="252">
        <f t="shared" si="14"/>
        <v>22426.313179139004</v>
      </c>
      <c r="L132" s="252">
        <f t="shared" si="15"/>
        <v>26272.635331652011</v>
      </c>
      <c r="M132" s="111"/>
      <c r="N132" s="111"/>
      <c r="P132" s="145"/>
      <c r="Q132" s="145"/>
      <c r="R132" s="145"/>
    </row>
    <row r="133" spans="1:18" ht="94.5" x14ac:dyDescent="0.25">
      <c r="A133" s="359"/>
      <c r="B133" s="360"/>
      <c r="C133" s="73" t="s">
        <v>119</v>
      </c>
      <c r="D133" s="254">
        <v>118615.533464626</v>
      </c>
      <c r="E133" s="254">
        <v>123391.730337307</v>
      </c>
      <c r="F133" s="254">
        <v>124353.059283182</v>
      </c>
      <c r="G133" s="74">
        <v>114786.774156</v>
      </c>
      <c r="H133" s="74">
        <v>100965.41724</v>
      </c>
      <c r="I133" s="74">
        <v>98080.424033999996</v>
      </c>
      <c r="J133" s="252">
        <f t="shared" si="13"/>
        <v>3828.7593086260022</v>
      </c>
      <c r="K133" s="252">
        <f t="shared" si="14"/>
        <v>22426.313097307007</v>
      </c>
      <c r="L133" s="252">
        <f t="shared" si="15"/>
        <v>26272.635249182</v>
      </c>
      <c r="M133" s="111"/>
      <c r="N133" s="111"/>
      <c r="P133" s="145"/>
      <c r="Q133" s="145"/>
      <c r="R133" s="145"/>
    </row>
    <row r="134" spans="1:18" ht="94.5" x14ac:dyDescent="0.25">
      <c r="A134" s="359"/>
      <c r="B134" s="360"/>
      <c r="C134" s="73" t="s">
        <v>446</v>
      </c>
      <c r="D134" s="254">
        <v>118591.179113233</v>
      </c>
      <c r="E134" s="254" t="e">
        <f>#DIV/0!</f>
        <v>#DIV/0!</v>
      </c>
      <c r="F134" s="254">
        <v>0</v>
      </c>
      <c r="G134" s="74">
        <v>114758.70651600001</v>
      </c>
      <c r="H134" s="74">
        <v>100940.729196</v>
      </c>
      <c r="I134" s="74">
        <v>98056.441428000006</v>
      </c>
      <c r="J134" s="252">
        <f t="shared" si="13"/>
        <v>3832.4725972329907</v>
      </c>
      <c r="K134" s="252" t="e">
        <f t="shared" si="14"/>
        <v>#DIV/0!</v>
      </c>
      <c r="L134" s="252">
        <f t="shared" si="15"/>
        <v>-98056.441428000006</v>
      </c>
      <c r="M134" s="111"/>
      <c r="N134" s="111"/>
      <c r="P134" s="145"/>
      <c r="Q134" s="145"/>
      <c r="R134" s="145"/>
    </row>
    <row r="135" spans="1:18" ht="94.5" x14ac:dyDescent="0.25">
      <c r="A135" s="359"/>
      <c r="B135" s="360"/>
      <c r="C135" s="73" t="s">
        <v>121</v>
      </c>
      <c r="D135" s="254">
        <v>156237.368333333</v>
      </c>
      <c r="E135" s="254">
        <v>123400.175524996</v>
      </c>
      <c r="F135" s="254">
        <v>124361.570266232</v>
      </c>
      <c r="G135" s="74">
        <v>42882.649663999997</v>
      </c>
      <c r="H135" s="74">
        <v>37719.194109999997</v>
      </c>
      <c r="I135" s="74">
        <v>36641.403102999997</v>
      </c>
      <c r="J135" s="252">
        <f t="shared" si="13"/>
        <v>113354.718669333</v>
      </c>
      <c r="K135" s="252">
        <f t="shared" si="14"/>
        <v>85680.981414996</v>
      </c>
      <c r="L135" s="252">
        <f t="shared" si="15"/>
        <v>87720.167163231992</v>
      </c>
      <c r="M135" s="111"/>
      <c r="N135" s="111"/>
      <c r="P135" s="145"/>
      <c r="Q135" s="145"/>
      <c r="R135" s="145"/>
    </row>
    <row r="136" spans="1:18" ht="94.5" x14ac:dyDescent="0.25">
      <c r="A136" s="359"/>
      <c r="B136" s="360"/>
      <c r="C136" s="73" t="s">
        <v>123</v>
      </c>
      <c r="D136" s="254">
        <v>118623.651782206</v>
      </c>
      <c r="E136" s="254">
        <v>123400.17545881199</v>
      </c>
      <c r="F136" s="254">
        <v>124361.570199532</v>
      </c>
      <c r="G136" s="74">
        <v>114796.130036</v>
      </c>
      <c r="H136" s="74">
        <v>100973.646588</v>
      </c>
      <c r="I136" s="74">
        <v>98088.418235999998</v>
      </c>
      <c r="J136" s="252">
        <f t="shared" si="13"/>
        <v>3827.5217462059954</v>
      </c>
      <c r="K136" s="252">
        <f t="shared" si="14"/>
        <v>22426.528870811992</v>
      </c>
      <c r="L136" s="252">
        <f t="shared" si="15"/>
        <v>26273.151963532</v>
      </c>
      <c r="M136" s="111"/>
      <c r="N136" s="111"/>
      <c r="P136" s="145"/>
      <c r="Q136" s="145"/>
      <c r="R136" s="145"/>
    </row>
    <row r="137" spans="1:18" ht="94.5" x14ac:dyDescent="0.25">
      <c r="A137" s="359"/>
      <c r="B137" s="360"/>
      <c r="C137" s="73" t="s">
        <v>125</v>
      </c>
      <c r="D137" s="254">
        <v>118615.533489682</v>
      </c>
      <c r="E137" s="254">
        <v>123391.730480347</v>
      </c>
      <c r="F137" s="254">
        <v>124353.059427336</v>
      </c>
      <c r="G137" s="74">
        <v>114796.130036</v>
      </c>
      <c r="H137" s="74">
        <v>100973.646588</v>
      </c>
      <c r="I137" s="74">
        <v>98088.418235999998</v>
      </c>
      <c r="J137" s="252">
        <f t="shared" si="13"/>
        <v>3819.4034536819963</v>
      </c>
      <c r="K137" s="252">
        <f t="shared" si="14"/>
        <v>22418.083892347</v>
      </c>
      <c r="L137" s="252">
        <f t="shared" si="15"/>
        <v>26264.641191336006</v>
      </c>
      <c r="M137" s="111"/>
      <c r="N137" s="111"/>
      <c r="P137" s="145"/>
      <c r="Q137" s="145"/>
      <c r="R137" s="145"/>
    </row>
    <row r="138" spans="1:18" ht="78.75" x14ac:dyDescent="0.25">
      <c r="A138" s="359"/>
      <c r="B138" s="360"/>
      <c r="C138" s="73" t="s">
        <v>361</v>
      </c>
      <c r="D138" s="254">
        <v>30.535848721600399</v>
      </c>
      <c r="E138" s="254">
        <v>31.765411333754201</v>
      </c>
      <c r="F138" s="254">
        <v>32.012891528004502</v>
      </c>
      <c r="G138" s="74">
        <v>114786.774156</v>
      </c>
      <c r="H138" s="74">
        <v>100965.41724</v>
      </c>
      <c r="I138" s="74">
        <v>98080.424033999996</v>
      </c>
      <c r="J138" s="252">
        <f t="shared" si="13"/>
        <v>-114756.2383072784</v>
      </c>
      <c r="K138" s="252">
        <f t="shared" si="14"/>
        <v>-100933.65182866625</v>
      </c>
      <c r="L138" s="252">
        <f t="shared" si="15"/>
        <v>-98048.411142471989</v>
      </c>
      <c r="M138" s="111"/>
      <c r="N138" s="111"/>
      <c r="P138" s="145"/>
      <c r="Q138" s="145"/>
      <c r="R138" s="145"/>
    </row>
    <row r="139" spans="1:18" ht="78.75" x14ac:dyDescent="0.25">
      <c r="A139" s="359"/>
      <c r="B139" s="360"/>
      <c r="C139" s="73" t="s">
        <v>129</v>
      </c>
      <c r="D139" s="254">
        <v>118623.65162470999</v>
      </c>
      <c r="E139" s="254">
        <v>123400.175384854</v>
      </c>
      <c r="F139" s="254">
        <v>124361.570124998</v>
      </c>
      <c r="G139" s="74">
        <v>30.853611999999998</v>
      </c>
      <c r="H139" s="74">
        <v>27.138560999999999</v>
      </c>
      <c r="I139" s="74">
        <v>26.363102000000001</v>
      </c>
      <c r="J139" s="252">
        <f t="shared" si="13"/>
        <v>118592.79801270999</v>
      </c>
      <c r="K139" s="252">
        <f t="shared" si="14"/>
        <v>123373.036823854</v>
      </c>
      <c r="L139" s="252">
        <f t="shared" si="15"/>
        <v>124335.207022998</v>
      </c>
      <c r="M139" s="111"/>
      <c r="N139" s="111"/>
      <c r="P139" s="145"/>
      <c r="Q139" s="145"/>
      <c r="R139" s="145"/>
    </row>
    <row r="140" spans="1:18" ht="78.75" hidden="1" customHeight="1" x14ac:dyDescent="0.25">
      <c r="A140" s="349">
        <v>14</v>
      </c>
      <c r="B140" s="358" t="s">
        <v>285</v>
      </c>
      <c r="C140" s="73" t="s">
        <v>384</v>
      </c>
      <c r="D140" s="254">
        <v>136560.72639561901</v>
      </c>
      <c r="E140" s="254">
        <v>124776.65788773799</v>
      </c>
      <c r="F140" s="254">
        <v>126710.853778238</v>
      </c>
      <c r="G140" s="74">
        <v>173337.82737799999</v>
      </c>
      <c r="H140" s="74">
        <v>160661.72072499999</v>
      </c>
      <c r="I140" s="74">
        <v>163925.28356499999</v>
      </c>
      <c r="J140" s="252">
        <f t="shared" si="13"/>
        <v>-36777.100982380973</v>
      </c>
      <c r="K140" s="252">
        <f t="shared" si="14"/>
        <v>-35885.062837261998</v>
      </c>
      <c r="L140" s="252">
        <f t="shared" si="15"/>
        <v>-37214.42978676199</v>
      </c>
      <c r="M140" s="111"/>
      <c r="N140" s="111"/>
      <c r="P140" s="145"/>
      <c r="Q140" s="145"/>
      <c r="R140" s="145"/>
    </row>
    <row r="141" spans="1:18" ht="94.5" hidden="1" x14ac:dyDescent="0.25">
      <c r="A141" s="349"/>
      <c r="B141" s="358"/>
      <c r="C141" s="73" t="s">
        <v>171</v>
      </c>
      <c r="D141" s="254">
        <v>135921.05313025799</v>
      </c>
      <c r="E141" s="254">
        <v>124192.182888606</v>
      </c>
      <c r="F141" s="254">
        <v>126117.318644589</v>
      </c>
      <c r="G141" s="74">
        <v>172511.054202</v>
      </c>
      <c r="H141" s="74">
        <v>159895.40904900001</v>
      </c>
      <c r="I141" s="74">
        <v>163143.40560299999</v>
      </c>
      <c r="J141" s="252">
        <f t="shared" si="13"/>
        <v>-36590.001071742008</v>
      </c>
      <c r="K141" s="252">
        <f t="shared" si="14"/>
        <v>-35703.226160394013</v>
      </c>
      <c r="L141" s="252">
        <f t="shared" si="15"/>
        <v>-37026.08695841099</v>
      </c>
      <c r="M141" s="111"/>
      <c r="N141" s="111"/>
      <c r="P141" s="145"/>
      <c r="Q141" s="145"/>
      <c r="R141" s="145"/>
    </row>
    <row r="142" spans="1:18" ht="94.5" hidden="1" x14ac:dyDescent="0.25">
      <c r="A142" s="349"/>
      <c r="B142" s="358"/>
      <c r="C142" s="73" t="s">
        <v>173</v>
      </c>
      <c r="D142" s="254">
        <v>135791.02370030299</v>
      </c>
      <c r="E142" s="254">
        <v>124073.37394078801</v>
      </c>
      <c r="F142" s="254">
        <v>125996.668149462</v>
      </c>
      <c r="G142" s="74">
        <v>172302.50798699999</v>
      </c>
      <c r="H142" s="74">
        <v>159702.11371199999</v>
      </c>
      <c r="I142" s="74">
        <v>162946.183808</v>
      </c>
      <c r="J142" s="252">
        <f t="shared" si="13"/>
        <v>-36511.484286696999</v>
      </c>
      <c r="K142" s="252">
        <f t="shared" si="14"/>
        <v>-35628.739771211985</v>
      </c>
      <c r="L142" s="252">
        <f t="shared" si="15"/>
        <v>-36949.515658538003</v>
      </c>
      <c r="M142" s="111"/>
      <c r="N142" s="111"/>
      <c r="P142" s="145"/>
      <c r="Q142" s="145"/>
      <c r="R142" s="145"/>
    </row>
    <row r="143" spans="1:18" ht="78.75" hidden="1" x14ac:dyDescent="0.25">
      <c r="A143" s="349"/>
      <c r="B143" s="358"/>
      <c r="C143" s="73" t="s">
        <v>189</v>
      </c>
      <c r="D143" s="254">
        <v>147659.60333598999</v>
      </c>
      <c r="E143" s="254">
        <v>134917.792848282</v>
      </c>
      <c r="F143" s="254">
        <v>137009.189147078</v>
      </c>
      <c r="G143" s="74">
        <v>187125.08133700001</v>
      </c>
      <c r="H143" s="74">
        <v>173440.719854</v>
      </c>
      <c r="I143" s="74">
        <v>176963.865789</v>
      </c>
      <c r="J143" s="252">
        <f t="shared" si="13"/>
        <v>-39465.478001010022</v>
      </c>
      <c r="K143" s="252">
        <f t="shared" si="14"/>
        <v>-38522.927005717997</v>
      </c>
      <c r="L143" s="252">
        <f t="shared" si="15"/>
        <v>-39954.676641922008</v>
      </c>
      <c r="M143" s="111"/>
      <c r="N143" s="111"/>
      <c r="P143" s="145"/>
      <c r="Q143" s="145"/>
      <c r="R143" s="145"/>
    </row>
    <row r="144" spans="1:18" ht="110.25" hidden="1" x14ac:dyDescent="0.25">
      <c r="A144" s="349"/>
      <c r="B144" s="358"/>
      <c r="C144" s="73" t="s">
        <v>385</v>
      </c>
      <c r="D144" s="254">
        <v>148733.975086013</v>
      </c>
      <c r="E144" s="254">
        <v>135899.454981035</v>
      </c>
      <c r="F144" s="254">
        <v>138006.068176295</v>
      </c>
      <c r="G144" s="74">
        <v>188570.207666</v>
      </c>
      <c r="H144" s="74">
        <v>174780.164835</v>
      </c>
      <c r="I144" s="74">
        <v>178330.51926</v>
      </c>
      <c r="J144" s="252">
        <f t="shared" si="13"/>
        <v>-39836.232579987001</v>
      </c>
      <c r="K144" s="252">
        <f t="shared" si="14"/>
        <v>-38880.709853965003</v>
      </c>
      <c r="L144" s="252">
        <f t="shared" si="15"/>
        <v>-40324.451083705004</v>
      </c>
      <c r="M144" s="111"/>
      <c r="N144" s="111"/>
      <c r="P144" s="145"/>
      <c r="Q144" s="145"/>
      <c r="R144" s="145"/>
    </row>
    <row r="145" spans="1:18" ht="94.5" hidden="1" x14ac:dyDescent="0.25">
      <c r="A145" s="349"/>
      <c r="B145" s="358"/>
      <c r="C145" s="73" t="s">
        <v>386</v>
      </c>
      <c r="D145" s="254">
        <v>135739.453333065</v>
      </c>
      <c r="E145" s="254">
        <v>124026.25369704</v>
      </c>
      <c r="F145" s="254">
        <v>125948.81737422101</v>
      </c>
      <c r="G145" s="74">
        <v>64297.085400999997</v>
      </c>
      <c r="H145" s="74">
        <v>59595.072434000002</v>
      </c>
      <c r="I145" s="74">
        <v>60805.642462000003</v>
      </c>
      <c r="J145" s="252">
        <f t="shared" si="13"/>
        <v>71442.367932065012</v>
      </c>
      <c r="K145" s="252">
        <f t="shared" si="14"/>
        <v>64431.181263039995</v>
      </c>
      <c r="L145" s="252">
        <f t="shared" si="15"/>
        <v>65143.174912221002</v>
      </c>
      <c r="M145" s="111"/>
      <c r="N145" s="111"/>
      <c r="P145" s="145"/>
      <c r="Q145" s="145"/>
      <c r="R145" s="145"/>
    </row>
    <row r="146" spans="1:18" ht="110.25" hidden="1" x14ac:dyDescent="0.25">
      <c r="A146" s="349"/>
      <c r="B146" s="358"/>
      <c r="C146" s="73" t="s">
        <v>447</v>
      </c>
      <c r="D146" s="254">
        <v>137934.71974003001</v>
      </c>
      <c r="E146" s="254">
        <v>126032.08659163299</v>
      </c>
      <c r="F146" s="254">
        <v>127985.743138929</v>
      </c>
      <c r="G146" s="74">
        <v>169943.57472999999</v>
      </c>
      <c r="H146" s="74">
        <v>157515.68803700001</v>
      </c>
      <c r="I146" s="74">
        <v>160715.34470700001</v>
      </c>
      <c r="J146" s="252">
        <f t="shared" si="13"/>
        <v>-32008.854989969986</v>
      </c>
      <c r="K146" s="252">
        <f t="shared" si="14"/>
        <v>-31483.601445367021</v>
      </c>
      <c r="L146" s="252">
        <f t="shared" si="15"/>
        <v>-32729.601568071012</v>
      </c>
      <c r="M146" s="111"/>
      <c r="N146" s="111"/>
      <c r="P146" s="145"/>
      <c r="Q146" s="145"/>
      <c r="R146" s="145"/>
    </row>
    <row r="147" spans="1:18" ht="94.5" hidden="1" x14ac:dyDescent="0.25">
      <c r="A147" s="349"/>
      <c r="B147" s="358"/>
      <c r="C147" s="73" t="s">
        <v>181</v>
      </c>
      <c r="D147" s="254">
        <v>136921.61305758299</v>
      </c>
      <c r="E147" s="254">
        <v>125106.402864715</v>
      </c>
      <c r="F147" s="254">
        <v>127045.71021909099</v>
      </c>
      <c r="G147" s="74">
        <v>172233.14128800001</v>
      </c>
      <c r="H147" s="74">
        <v>159637.81976400001</v>
      </c>
      <c r="I147" s="74">
        <v>162880.58384100001</v>
      </c>
      <c r="J147" s="252">
        <f t="shared" si="13"/>
        <v>-35311.528230417025</v>
      </c>
      <c r="K147" s="252">
        <f t="shared" si="14"/>
        <v>-34531.416899285017</v>
      </c>
      <c r="L147" s="252">
        <f t="shared" si="15"/>
        <v>-35834.873621909021</v>
      </c>
      <c r="M147" s="111"/>
      <c r="N147" s="111"/>
      <c r="P147" s="145"/>
      <c r="Q147" s="145"/>
      <c r="R147" s="145"/>
    </row>
    <row r="148" spans="1:18" ht="78.75" hidden="1" x14ac:dyDescent="0.25">
      <c r="A148" s="349"/>
      <c r="B148" s="358"/>
      <c r="C148" s="73" t="s">
        <v>127</v>
      </c>
      <c r="D148" s="254">
        <v>34.764582667651503</v>
      </c>
      <c r="E148" s="254">
        <v>31.764684551057702</v>
      </c>
      <c r="F148" s="254">
        <v>32.2570773059347</v>
      </c>
      <c r="G148" s="74">
        <v>186188.783654</v>
      </c>
      <c r="H148" s="74">
        <v>172572.89314199999</v>
      </c>
      <c r="I148" s="74">
        <v>176078.41068999999</v>
      </c>
      <c r="J148" s="252">
        <f t="shared" si="13"/>
        <v>-186154.01907133235</v>
      </c>
      <c r="K148" s="252">
        <f t="shared" si="14"/>
        <v>-172541.12845744894</v>
      </c>
      <c r="L148" s="252">
        <f t="shared" si="15"/>
        <v>-176046.15361269406</v>
      </c>
      <c r="M148" s="111"/>
      <c r="N148" s="111"/>
      <c r="P148" s="145"/>
      <c r="Q148" s="145"/>
      <c r="R148" s="145"/>
    </row>
    <row r="149" spans="1:18" ht="110.25" hidden="1" x14ac:dyDescent="0.25">
      <c r="A149" s="349"/>
      <c r="B149" s="358"/>
      <c r="C149" s="73" t="s">
        <v>70</v>
      </c>
      <c r="D149" s="254">
        <v>139555.368559025</v>
      </c>
      <c r="E149" s="254">
        <v>127512.88682217299</v>
      </c>
      <c r="F149" s="254">
        <v>129489.497690859</v>
      </c>
      <c r="G149" s="74">
        <v>170494.03449200001</v>
      </c>
      <c r="H149" s="74">
        <v>158025.89295899999</v>
      </c>
      <c r="I149" s="74">
        <v>161235.91355200001</v>
      </c>
      <c r="J149" s="252">
        <f t="shared" si="13"/>
        <v>-30938.665932975011</v>
      </c>
      <c r="K149" s="252">
        <f t="shared" si="14"/>
        <v>-30513.006136826996</v>
      </c>
      <c r="L149" s="252">
        <f t="shared" si="15"/>
        <v>-31746.415861141009</v>
      </c>
      <c r="M149" s="111"/>
      <c r="N149" s="111"/>
      <c r="P149" s="145"/>
      <c r="Q149" s="145"/>
      <c r="R149" s="145"/>
    </row>
    <row r="150" spans="1:18" ht="94.5" hidden="1" x14ac:dyDescent="0.25">
      <c r="A150" s="349"/>
      <c r="B150" s="358"/>
      <c r="C150" s="73" t="s">
        <v>155</v>
      </c>
      <c r="D150" s="254">
        <v>139893.49006377699</v>
      </c>
      <c r="E150" s="254">
        <v>127821.831517118</v>
      </c>
      <c r="F150" s="254">
        <v>129803.231305783</v>
      </c>
      <c r="G150" s="74">
        <v>175076.774152</v>
      </c>
      <c r="H150" s="74">
        <v>162273.499212</v>
      </c>
      <c r="I150" s="74">
        <v>165569.80252200001</v>
      </c>
      <c r="J150" s="252">
        <f t="shared" si="13"/>
        <v>-35183.284088223008</v>
      </c>
      <c r="K150" s="252">
        <f t="shared" si="14"/>
        <v>-34451.667694881995</v>
      </c>
      <c r="L150" s="252">
        <f t="shared" si="15"/>
        <v>-35766.571216217009</v>
      </c>
      <c r="M150" s="111"/>
      <c r="N150" s="111"/>
      <c r="P150" s="145"/>
      <c r="Q150" s="145"/>
      <c r="R150" s="145"/>
    </row>
    <row r="151" spans="1:18" ht="110.25" hidden="1" x14ac:dyDescent="0.25">
      <c r="A151" s="349"/>
      <c r="B151" s="358"/>
      <c r="C151" s="73" t="s">
        <v>387</v>
      </c>
      <c r="D151" s="254">
        <v>149751.97263579399</v>
      </c>
      <c r="E151" s="254">
        <v>136829.607764438</v>
      </c>
      <c r="F151" s="254">
        <v>138950.63960205301</v>
      </c>
      <c r="G151" s="74">
        <v>173823.252236</v>
      </c>
      <c r="H151" s="74">
        <v>161111.64671100001</v>
      </c>
      <c r="I151" s="74">
        <v>164384.34901400001</v>
      </c>
      <c r="J151" s="252">
        <f t="shared" si="13"/>
        <v>-24071.279600206006</v>
      </c>
      <c r="K151" s="252">
        <f t="shared" si="14"/>
        <v>-24282.03894656201</v>
      </c>
      <c r="L151" s="252">
        <f t="shared" si="15"/>
        <v>-25433.709411946998</v>
      </c>
      <c r="M151" s="111"/>
      <c r="N151" s="111"/>
      <c r="P151" s="145"/>
      <c r="Q151" s="145"/>
      <c r="R151" s="145"/>
    </row>
    <row r="152" spans="1:18" ht="94.5" hidden="1" x14ac:dyDescent="0.25">
      <c r="A152" s="349"/>
      <c r="B152" s="358"/>
      <c r="C152" s="73" t="s">
        <v>388</v>
      </c>
      <c r="D152" s="254">
        <v>123056.21957918799</v>
      </c>
      <c r="E152" s="254">
        <v>112437.478815227</v>
      </c>
      <c r="F152" s="254">
        <v>114180.4018358</v>
      </c>
      <c r="G152" s="74">
        <v>42.442058000000003</v>
      </c>
      <c r="H152" s="74">
        <v>39.338292000000003</v>
      </c>
      <c r="I152" s="74">
        <v>40.137380999999998</v>
      </c>
      <c r="J152" s="252">
        <f t="shared" si="13"/>
        <v>123013.77752118799</v>
      </c>
      <c r="K152" s="252">
        <f t="shared" si="14"/>
        <v>112398.140523227</v>
      </c>
      <c r="L152" s="252">
        <f t="shared" si="15"/>
        <v>114140.26445480001</v>
      </c>
      <c r="M152" s="111"/>
      <c r="N152" s="111"/>
      <c r="P152" s="145"/>
      <c r="Q152" s="145"/>
      <c r="R152" s="145"/>
    </row>
    <row r="153" spans="1:18" ht="110.25" hidden="1" x14ac:dyDescent="0.25">
      <c r="A153" s="349"/>
      <c r="B153" s="358"/>
      <c r="C153" s="73" t="s">
        <v>103</v>
      </c>
      <c r="D153" s="254">
        <v>139893.49042620399</v>
      </c>
      <c r="E153" s="254">
        <v>127821.831475067</v>
      </c>
      <c r="F153" s="254">
        <v>129803.231305783</v>
      </c>
      <c r="G153" s="74">
        <v>191811.12046000001</v>
      </c>
      <c r="H153" s="74">
        <v>177784.071333</v>
      </c>
      <c r="I153" s="74">
        <v>181395.44488299999</v>
      </c>
      <c r="J153" s="252">
        <f t="shared" si="13"/>
        <v>-51917.630033796013</v>
      </c>
      <c r="K153" s="252">
        <f t="shared" si="14"/>
        <v>-49962.239857933004</v>
      </c>
      <c r="L153" s="252">
        <f t="shared" si="15"/>
        <v>-51592.213577216986</v>
      </c>
      <c r="M153" s="111"/>
      <c r="N153" s="111"/>
      <c r="P153" s="145"/>
      <c r="Q153" s="145"/>
      <c r="R153" s="145"/>
    </row>
    <row r="154" spans="1:18" ht="94.5" hidden="1" x14ac:dyDescent="0.25">
      <c r="A154" s="349"/>
      <c r="B154" s="358"/>
      <c r="C154" s="73" t="s">
        <v>187</v>
      </c>
      <c r="D154" s="254">
        <v>133784.91938955599</v>
      </c>
      <c r="E154" s="254">
        <v>122240.379570365</v>
      </c>
      <c r="F154" s="254">
        <v>124135.260044341</v>
      </c>
      <c r="G154" s="74">
        <v>191081.238056</v>
      </c>
      <c r="H154" s="74">
        <v>177107.56485699999</v>
      </c>
      <c r="I154" s="74">
        <v>180705.19635700001</v>
      </c>
      <c r="J154" s="252">
        <f t="shared" ref="J154:J183" si="16">D154-G154</f>
        <v>-57296.318666444015</v>
      </c>
      <c r="K154" s="252">
        <f t="shared" ref="K154:K183" si="17">E154-H154</f>
        <v>-54867.185286634995</v>
      </c>
      <c r="L154" s="252">
        <f t="shared" ref="L154:L183" si="18">F154-I154</f>
        <v>-56569.936312659003</v>
      </c>
      <c r="M154" s="111"/>
      <c r="N154" s="111"/>
      <c r="P154" s="145"/>
      <c r="Q154" s="145"/>
      <c r="R154" s="145"/>
    </row>
    <row r="155" spans="1:18" ht="78.75" hidden="1" customHeight="1" x14ac:dyDescent="0.25">
      <c r="A155" s="349">
        <v>15</v>
      </c>
      <c r="B155" s="358" t="s">
        <v>284</v>
      </c>
      <c r="C155" s="73" t="s">
        <v>441</v>
      </c>
      <c r="D155" s="254">
        <v>111390.777998002</v>
      </c>
      <c r="E155" s="254">
        <v>105415.96949454201</v>
      </c>
      <c r="F155" s="254">
        <v>0</v>
      </c>
      <c r="G155" s="74">
        <v>137794.89377299999</v>
      </c>
      <c r="H155" s="74">
        <v>128249.101251</v>
      </c>
      <c r="I155" s="74">
        <v>129892.09710899999</v>
      </c>
      <c r="J155" s="252">
        <f t="shared" si="16"/>
        <v>-26404.11577499799</v>
      </c>
      <c r="K155" s="252">
        <f t="shared" si="17"/>
        <v>-22833.131756457995</v>
      </c>
      <c r="L155" s="252">
        <f t="shared" si="18"/>
        <v>-129892.09710899999</v>
      </c>
      <c r="M155" s="111"/>
      <c r="N155" s="111"/>
      <c r="P155" s="145"/>
      <c r="Q155" s="145"/>
      <c r="R155" s="145"/>
    </row>
    <row r="156" spans="1:18" ht="94.5" hidden="1" x14ac:dyDescent="0.25">
      <c r="A156" s="349"/>
      <c r="B156" s="358"/>
      <c r="C156" s="73" t="s">
        <v>448</v>
      </c>
      <c r="D156" s="254">
        <v>113520.995435784</v>
      </c>
      <c r="E156" s="254">
        <v>107431.926427799</v>
      </c>
      <c r="F156" s="254">
        <v>99492.283902140596</v>
      </c>
      <c r="G156" s="74">
        <v>140287.25973600001</v>
      </c>
      <c r="H156" s="74">
        <v>130568.807634</v>
      </c>
      <c r="I156" s="74">
        <v>132241.52119</v>
      </c>
      <c r="J156" s="252">
        <f t="shared" si="16"/>
        <v>-26766.264300216004</v>
      </c>
      <c r="K156" s="252">
        <f t="shared" si="17"/>
        <v>-23136.881206200997</v>
      </c>
      <c r="L156" s="252">
        <f t="shared" si="18"/>
        <v>-32749.237287859403</v>
      </c>
      <c r="M156" s="111"/>
      <c r="N156" s="111"/>
      <c r="P156" s="145"/>
      <c r="Q156" s="145"/>
      <c r="R156" s="145"/>
    </row>
    <row r="157" spans="1:18" ht="78.75" hidden="1" x14ac:dyDescent="0.25">
      <c r="A157" s="349"/>
      <c r="B157" s="358"/>
      <c r="C157" s="73" t="s">
        <v>449</v>
      </c>
      <c r="D157" s="254">
        <v>127337.55887950399</v>
      </c>
      <c r="E157" s="254">
        <v>120507.393478012</v>
      </c>
      <c r="F157" s="254">
        <v>111601.422414439</v>
      </c>
      <c r="G157" s="74">
        <v>157037.50479100001</v>
      </c>
      <c r="H157" s="74">
        <v>146158.673232</v>
      </c>
      <c r="I157" s="74">
        <v>148031.10814600001</v>
      </c>
      <c r="J157" s="252">
        <f t="shared" si="16"/>
        <v>-29699.945911496019</v>
      </c>
      <c r="K157" s="252">
        <f t="shared" si="17"/>
        <v>-25651.279753987998</v>
      </c>
      <c r="L157" s="252">
        <f t="shared" si="18"/>
        <v>-36429.68573156101</v>
      </c>
      <c r="M157" s="111"/>
      <c r="N157" s="111"/>
      <c r="P157" s="145"/>
      <c r="Q157" s="145"/>
      <c r="R157" s="145"/>
    </row>
    <row r="158" spans="1:18" ht="94.5" hidden="1" x14ac:dyDescent="0.25">
      <c r="A158" s="349"/>
      <c r="B158" s="358"/>
      <c r="C158" s="73" t="s">
        <v>450</v>
      </c>
      <c r="D158" s="254">
        <v>125922.083445585</v>
      </c>
      <c r="E158" s="254">
        <v>119167.84152678899</v>
      </c>
      <c r="F158" s="254">
        <v>110360.86869296699</v>
      </c>
      <c r="G158" s="74">
        <v>140287.25973600001</v>
      </c>
      <c r="H158" s="74">
        <v>130568.807634</v>
      </c>
      <c r="I158" s="74">
        <v>132241.52119</v>
      </c>
      <c r="J158" s="252">
        <f t="shared" si="16"/>
        <v>-14365.176290415009</v>
      </c>
      <c r="K158" s="252">
        <f t="shared" si="17"/>
        <v>-11400.966107211003</v>
      </c>
      <c r="L158" s="252">
        <f t="shared" si="18"/>
        <v>-21880.652497033007</v>
      </c>
      <c r="M158" s="111"/>
      <c r="N158" s="111"/>
      <c r="P158" s="145"/>
      <c r="Q158" s="145"/>
      <c r="R158" s="145"/>
    </row>
    <row r="159" spans="1:18" ht="94.5" hidden="1" x14ac:dyDescent="0.25">
      <c r="A159" s="349"/>
      <c r="B159" s="358"/>
      <c r="C159" s="255" t="s">
        <v>451</v>
      </c>
      <c r="D159" s="254">
        <v>113010.73666160701</v>
      </c>
      <c r="E159" s="254">
        <v>106949.036975289</v>
      </c>
      <c r="F159" s="254">
        <v>99045.081940897799</v>
      </c>
      <c r="G159" s="74">
        <v>156477.68173400001</v>
      </c>
      <c r="H159" s="74">
        <v>145637.63212600001</v>
      </c>
      <c r="I159" s="74">
        <v>147503.39199599999</v>
      </c>
      <c r="J159" s="252">
        <f t="shared" si="16"/>
        <v>-43466.945072393006</v>
      </c>
      <c r="K159" s="252">
        <f t="shared" si="17"/>
        <v>-38688.595150711015</v>
      </c>
      <c r="L159" s="252">
        <f t="shared" si="18"/>
        <v>-48458.310055102193</v>
      </c>
      <c r="M159" s="111"/>
      <c r="N159" s="111"/>
      <c r="P159" s="145"/>
      <c r="Q159" s="145"/>
      <c r="R159" s="145"/>
    </row>
    <row r="160" spans="1:18" ht="94.5" hidden="1" x14ac:dyDescent="0.25">
      <c r="A160" s="349"/>
      <c r="B160" s="358"/>
      <c r="C160" s="73" t="s">
        <v>509</v>
      </c>
      <c r="D160" s="254">
        <v>113845.840000287</v>
      </c>
      <c r="E160" s="254">
        <v>107739.345940844</v>
      </c>
      <c r="F160" s="254">
        <v>0</v>
      </c>
      <c r="G160" s="74">
        <v>149794.91219100001</v>
      </c>
      <c r="H160" s="74">
        <v>139417.813929</v>
      </c>
      <c r="I160" s="74">
        <v>141203.89187200001</v>
      </c>
      <c r="J160" s="252">
        <f t="shared" si="16"/>
        <v>-35949.072190713006</v>
      </c>
      <c r="K160" s="252">
        <f t="shared" si="17"/>
        <v>-31678.467988156001</v>
      </c>
      <c r="L160" s="252">
        <f t="shared" si="18"/>
        <v>-141203.89187200001</v>
      </c>
      <c r="M160" s="111"/>
      <c r="N160" s="111"/>
      <c r="P160" s="145"/>
      <c r="Q160" s="145"/>
      <c r="R160" s="145"/>
    </row>
    <row r="161" spans="1:18" ht="94.5" hidden="1" x14ac:dyDescent="0.25">
      <c r="A161" s="349"/>
      <c r="B161" s="358"/>
      <c r="C161" s="73" t="s">
        <v>153</v>
      </c>
      <c r="D161" s="254">
        <v>110765.36763413801</v>
      </c>
      <c r="E161" s="254">
        <v>104824.105809873</v>
      </c>
      <c r="F161" s="254">
        <v>97077.191384595804</v>
      </c>
      <c r="G161" s="74">
        <v>139618.99059900001</v>
      </c>
      <c r="H161" s="74">
        <v>129946.83309</v>
      </c>
      <c r="I161" s="74">
        <v>131611.57854700001</v>
      </c>
      <c r="J161" s="252">
        <f t="shared" si="16"/>
        <v>-28853.622964862006</v>
      </c>
      <c r="K161" s="252">
        <f t="shared" si="17"/>
        <v>-25122.727280127001</v>
      </c>
      <c r="L161" s="252">
        <f t="shared" si="18"/>
        <v>-34534.387162404208</v>
      </c>
      <c r="M161" s="111"/>
      <c r="N161" s="111"/>
      <c r="P161" s="145"/>
      <c r="Q161" s="145"/>
      <c r="R161" s="145"/>
    </row>
    <row r="162" spans="1:18" ht="110.25" hidden="1" x14ac:dyDescent="0.25">
      <c r="A162" s="349"/>
      <c r="B162" s="358"/>
      <c r="C162" s="73" t="s">
        <v>364</v>
      </c>
      <c r="D162" s="254">
        <v>111022.41274517799</v>
      </c>
      <c r="E162" s="254">
        <v>105067.363271621</v>
      </c>
      <c r="F162" s="254">
        <v>97302.471386592093</v>
      </c>
      <c r="G162" s="74">
        <v>140712.69732599999</v>
      </c>
      <c r="H162" s="74">
        <v>130964.772877</v>
      </c>
      <c r="I162" s="74">
        <v>132642.559133</v>
      </c>
      <c r="J162" s="252">
        <f t="shared" si="16"/>
        <v>-29690.284580822001</v>
      </c>
      <c r="K162" s="252">
        <f t="shared" si="17"/>
        <v>-25897.409605378998</v>
      </c>
      <c r="L162" s="252">
        <f t="shared" si="18"/>
        <v>-35340.087746407909</v>
      </c>
      <c r="M162" s="111"/>
      <c r="N162" s="111"/>
      <c r="P162" s="145"/>
      <c r="Q162" s="145"/>
      <c r="R162" s="145"/>
    </row>
    <row r="163" spans="1:18" ht="78.75" hidden="1" x14ac:dyDescent="0.25">
      <c r="A163" s="349"/>
      <c r="B163" s="358"/>
      <c r="C163" s="73" t="s">
        <v>452</v>
      </c>
      <c r="D163" s="254">
        <v>124207.451969902</v>
      </c>
      <c r="E163" s="254">
        <v>117545.179994091</v>
      </c>
      <c r="F163" s="254">
        <v>108858.128257513</v>
      </c>
      <c r="G163" s="74">
        <v>51699.444065999996</v>
      </c>
      <c r="H163" s="74">
        <v>48117.945847000003</v>
      </c>
      <c r="I163" s="74">
        <v>48734.383584000003</v>
      </c>
      <c r="J163" s="252">
        <f t="shared" si="16"/>
        <v>72508.007903902006</v>
      </c>
      <c r="K163" s="252">
        <f t="shared" si="17"/>
        <v>69427.234147090989</v>
      </c>
      <c r="L163" s="252">
        <f t="shared" si="18"/>
        <v>60123.744673513</v>
      </c>
      <c r="M163" s="111"/>
      <c r="N163" s="111"/>
      <c r="P163" s="145"/>
      <c r="Q163" s="145"/>
      <c r="R163" s="145"/>
    </row>
    <row r="164" spans="1:18" ht="110.25" hidden="1" x14ac:dyDescent="0.25">
      <c r="A164" s="349"/>
      <c r="B164" s="358"/>
      <c r="C164" s="73" t="s">
        <v>453</v>
      </c>
      <c r="D164" s="254">
        <v>126526.42841358</v>
      </c>
      <c r="E164" s="254">
        <v>119739.770564399</v>
      </c>
      <c r="F164" s="254">
        <v>110890.529935589</v>
      </c>
      <c r="G164" s="74">
        <v>136872.785107</v>
      </c>
      <c r="H164" s="74">
        <v>127390.87200600001</v>
      </c>
      <c r="I164" s="74">
        <v>129022.873112</v>
      </c>
      <c r="J164" s="252">
        <f t="shared" si="16"/>
        <v>-10346.356693420006</v>
      </c>
      <c r="K164" s="252">
        <f t="shared" si="17"/>
        <v>-7651.1014416010003</v>
      </c>
      <c r="L164" s="252">
        <f t="shared" si="18"/>
        <v>-18132.343176410999</v>
      </c>
      <c r="M164" s="111"/>
      <c r="N164" s="111"/>
      <c r="P164" s="145"/>
      <c r="Q164" s="145"/>
      <c r="R164" s="145"/>
    </row>
    <row r="165" spans="1:18" ht="94.5" hidden="1" x14ac:dyDescent="0.25">
      <c r="A165" s="349"/>
      <c r="B165" s="358"/>
      <c r="C165" s="73" t="s">
        <v>454</v>
      </c>
      <c r="D165" s="254">
        <v>127066.942045825</v>
      </c>
      <c r="E165" s="254">
        <v>120251.291991133</v>
      </c>
      <c r="F165" s="254">
        <v>111364.247844164</v>
      </c>
      <c r="G165" s="74">
        <v>137312.458086</v>
      </c>
      <c r="H165" s="74">
        <v>127800.086475</v>
      </c>
      <c r="I165" s="74">
        <v>129437.330017</v>
      </c>
      <c r="J165" s="252">
        <f t="shared" si="16"/>
        <v>-10245.516040175004</v>
      </c>
      <c r="K165" s="252">
        <f t="shared" si="17"/>
        <v>-7548.7944838670082</v>
      </c>
      <c r="L165" s="252">
        <f t="shared" si="18"/>
        <v>-18073.082172836002</v>
      </c>
      <c r="M165" s="111"/>
      <c r="N165" s="111"/>
      <c r="P165" s="145"/>
      <c r="Q165" s="145"/>
      <c r="R165" s="145"/>
    </row>
    <row r="166" spans="1:18" ht="94.5" hidden="1" x14ac:dyDescent="0.25">
      <c r="A166" s="349"/>
      <c r="B166" s="358"/>
      <c r="C166" s="73" t="s">
        <v>390</v>
      </c>
      <c r="D166" s="254">
        <v>125922.08316078001</v>
      </c>
      <c r="E166" s="254">
        <v>119167.84172538899</v>
      </c>
      <c r="F166" s="254">
        <v>110360.868720021</v>
      </c>
      <c r="G166" s="74">
        <v>139319.087256</v>
      </c>
      <c r="H166" s="74">
        <v>129667.705663</v>
      </c>
      <c r="I166" s="74">
        <v>131328.875225</v>
      </c>
      <c r="J166" s="252">
        <f t="shared" si="16"/>
        <v>-13397.004095219992</v>
      </c>
      <c r="K166" s="252">
        <f t="shared" si="17"/>
        <v>-10499.863937611008</v>
      </c>
      <c r="L166" s="252">
        <f t="shared" si="18"/>
        <v>-20968.006504978999</v>
      </c>
      <c r="M166" s="111"/>
      <c r="N166" s="111"/>
      <c r="P166" s="145"/>
      <c r="Q166" s="145"/>
      <c r="R166" s="145"/>
    </row>
    <row r="167" spans="1:18" ht="78.75" hidden="1" x14ac:dyDescent="0.25">
      <c r="A167" s="349"/>
      <c r="B167" s="358"/>
      <c r="C167" s="73" t="s">
        <v>376</v>
      </c>
      <c r="D167" s="254">
        <v>113520.995555402</v>
      </c>
      <c r="E167" s="254">
        <v>107431.926531893</v>
      </c>
      <c r="F167" s="254">
        <v>99492.284080584199</v>
      </c>
      <c r="G167" s="74">
        <v>153282.31377400001</v>
      </c>
      <c r="H167" s="74">
        <v>142663.62447000001</v>
      </c>
      <c r="I167" s="74">
        <v>144491.28440599999</v>
      </c>
      <c r="J167" s="252">
        <f t="shared" si="16"/>
        <v>-39761.318218598011</v>
      </c>
      <c r="K167" s="252">
        <f t="shared" si="17"/>
        <v>-35231.697938107012</v>
      </c>
      <c r="L167" s="252">
        <f t="shared" si="18"/>
        <v>-44999.000325415793</v>
      </c>
      <c r="M167" s="111"/>
      <c r="N167" s="111"/>
      <c r="P167" s="145"/>
      <c r="Q167" s="145"/>
      <c r="R167" s="145"/>
    </row>
    <row r="168" spans="1:18" ht="94.5" hidden="1" x14ac:dyDescent="0.25">
      <c r="A168" s="349"/>
      <c r="B168" s="358"/>
      <c r="C168" s="73" t="s">
        <v>392</v>
      </c>
      <c r="D168" s="254">
        <v>118653.467266886</v>
      </c>
      <c r="E168" s="254">
        <v>112289.101420835</v>
      </c>
      <c r="F168" s="254">
        <v>103990.494549849</v>
      </c>
      <c r="G168" s="74">
        <v>155975.19435000001</v>
      </c>
      <c r="H168" s="74">
        <v>145169.954742</v>
      </c>
      <c r="I168" s="74">
        <v>147029.72320899999</v>
      </c>
      <c r="J168" s="252">
        <f t="shared" si="16"/>
        <v>-37321.727083114005</v>
      </c>
      <c r="K168" s="252">
        <f t="shared" si="17"/>
        <v>-32880.853321165006</v>
      </c>
      <c r="L168" s="252">
        <f t="shared" si="18"/>
        <v>-43039.228659150991</v>
      </c>
      <c r="M168" s="111"/>
      <c r="N168" s="111"/>
      <c r="P168" s="145"/>
      <c r="Q168" s="145"/>
      <c r="R168" s="145"/>
    </row>
    <row r="169" spans="1:18" ht="94.5" hidden="1" x14ac:dyDescent="0.25">
      <c r="A169" s="349"/>
      <c r="B169" s="358"/>
      <c r="C169" s="73" t="s">
        <v>84</v>
      </c>
      <c r="D169" s="254">
        <v>109909.17328964399</v>
      </c>
      <c r="E169" s="254">
        <v>104013.83646445299</v>
      </c>
      <c r="F169" s="254">
        <v>96326.803857873805</v>
      </c>
      <c r="G169" s="74">
        <v>156683.086813</v>
      </c>
      <c r="H169" s="74">
        <v>145828.807692</v>
      </c>
      <c r="I169" s="74">
        <v>147697.016707</v>
      </c>
      <c r="J169" s="252">
        <f t="shared" si="16"/>
        <v>-46773.913523356008</v>
      </c>
      <c r="K169" s="252">
        <f t="shared" si="17"/>
        <v>-41814.971227547008</v>
      </c>
      <c r="L169" s="252">
        <f t="shared" si="18"/>
        <v>-51370.212849126197</v>
      </c>
      <c r="M169" s="111"/>
      <c r="N169" s="111"/>
      <c r="P169" s="145"/>
      <c r="Q169" s="145"/>
      <c r="R169" s="145"/>
    </row>
    <row r="170" spans="1:18" ht="94.5" hidden="1" x14ac:dyDescent="0.25">
      <c r="A170" s="349"/>
      <c r="B170" s="358"/>
      <c r="C170" s="73" t="s">
        <v>455</v>
      </c>
      <c r="D170" s="254">
        <v>112828.164354486</v>
      </c>
      <c r="E170" s="254">
        <v>106776.257568742</v>
      </c>
      <c r="F170" s="254">
        <v>98885.071569255204</v>
      </c>
      <c r="G170" s="74">
        <v>140287.25973600001</v>
      </c>
      <c r="H170" s="74">
        <v>130568.807634</v>
      </c>
      <c r="I170" s="74">
        <v>132241.52119</v>
      </c>
      <c r="J170" s="252">
        <f t="shared" si="16"/>
        <v>-27459.095381514009</v>
      </c>
      <c r="K170" s="252">
        <f t="shared" si="17"/>
        <v>-23792.550065257994</v>
      </c>
      <c r="L170" s="252">
        <f t="shared" si="18"/>
        <v>-33356.449620744796</v>
      </c>
      <c r="M170" s="111"/>
      <c r="N170" s="111"/>
      <c r="P170" s="145"/>
      <c r="Q170" s="145"/>
      <c r="R170" s="145"/>
    </row>
    <row r="171" spans="1:18" ht="110.25" hidden="1" x14ac:dyDescent="0.25">
      <c r="A171" s="349"/>
      <c r="B171" s="358"/>
      <c r="C171" s="73" t="s">
        <v>389</v>
      </c>
      <c r="D171" s="254">
        <v>122688.741179237</v>
      </c>
      <c r="E171" s="254">
        <v>116107.930265648</v>
      </c>
      <c r="F171" s="254">
        <v>107527.09692652601</v>
      </c>
      <c r="G171" s="74">
        <v>146474.857774</v>
      </c>
      <c r="H171" s="74">
        <v>136327.75751699999</v>
      </c>
      <c r="I171" s="74">
        <v>138074.24882800001</v>
      </c>
      <c r="J171" s="252">
        <f t="shared" si="16"/>
        <v>-23786.116594763007</v>
      </c>
      <c r="K171" s="252">
        <f t="shared" si="17"/>
        <v>-20219.827251351991</v>
      </c>
      <c r="L171" s="252">
        <f t="shared" si="18"/>
        <v>-30547.151901474004</v>
      </c>
      <c r="M171" s="111"/>
      <c r="N171" s="111"/>
      <c r="P171" s="145"/>
      <c r="Q171" s="145"/>
      <c r="R171" s="145"/>
    </row>
    <row r="172" spans="1:18" ht="78.75" hidden="1" x14ac:dyDescent="0.25">
      <c r="A172" s="349"/>
      <c r="B172" s="358"/>
      <c r="C172" s="73" t="s">
        <v>456</v>
      </c>
      <c r="D172" s="254">
        <v>127337.55898505</v>
      </c>
      <c r="E172" s="254">
        <v>120507.393493289</v>
      </c>
      <c r="F172" s="254">
        <v>111601.42241959101</v>
      </c>
      <c r="G172" s="74">
        <v>135854.48565399999</v>
      </c>
      <c r="H172" s="74">
        <v>126443.11562500001</v>
      </c>
      <c r="I172" s="74">
        <v>128062.97504999999</v>
      </c>
      <c r="J172" s="252">
        <f t="shared" si="16"/>
        <v>-8516.9266689499927</v>
      </c>
      <c r="K172" s="252">
        <f t="shared" si="17"/>
        <v>-5935.7221317110088</v>
      </c>
      <c r="L172" s="252">
        <f t="shared" si="18"/>
        <v>-16461.552630408987</v>
      </c>
      <c r="M172" s="111"/>
      <c r="N172" s="111"/>
      <c r="P172" s="145"/>
      <c r="Q172" s="145"/>
      <c r="R172" s="145"/>
    </row>
    <row r="173" spans="1:18" ht="110.25" hidden="1" x14ac:dyDescent="0.25">
      <c r="A173" s="349"/>
      <c r="B173" s="358"/>
      <c r="C173" s="73" t="s">
        <v>457</v>
      </c>
      <c r="D173" s="254">
        <v>112168.317619472</v>
      </c>
      <c r="E173" s="254">
        <v>106151.80365295301</v>
      </c>
      <c r="F173" s="254">
        <v>98306.767213294603</v>
      </c>
      <c r="G173" s="74">
        <v>139379.881838</v>
      </c>
      <c r="H173" s="74">
        <v>129724.288678</v>
      </c>
      <c r="I173" s="74">
        <v>131386.183123</v>
      </c>
      <c r="J173" s="252">
        <f t="shared" si="16"/>
        <v>-27211.564218528001</v>
      </c>
      <c r="K173" s="252">
        <f t="shared" si="17"/>
        <v>-23572.48502504699</v>
      </c>
      <c r="L173" s="252">
        <f t="shared" si="18"/>
        <v>-33079.415909705393</v>
      </c>
      <c r="M173" s="111"/>
      <c r="N173" s="111"/>
      <c r="P173" s="145"/>
      <c r="Q173" s="145"/>
      <c r="R173" s="145"/>
    </row>
    <row r="174" spans="1:18" ht="94.5" hidden="1" x14ac:dyDescent="0.25">
      <c r="A174" s="349"/>
      <c r="B174" s="358"/>
      <c r="C174" s="73" t="s">
        <v>458</v>
      </c>
      <c r="D174" s="254">
        <v>125922.083524834</v>
      </c>
      <c r="E174" s="254">
        <v>119167.841543225</v>
      </c>
      <c r="F174" s="254">
        <v>110360.86875148</v>
      </c>
      <c r="G174" s="74">
        <v>151550.13551399999</v>
      </c>
      <c r="H174" s="74">
        <v>141051.44350299999</v>
      </c>
      <c r="I174" s="74">
        <v>142858.44983100001</v>
      </c>
      <c r="J174" s="252">
        <f t="shared" si="16"/>
        <v>-25628.051989165993</v>
      </c>
      <c r="K174" s="252">
        <f t="shared" si="17"/>
        <v>-21883.601959774984</v>
      </c>
      <c r="L174" s="252">
        <f t="shared" si="18"/>
        <v>-32497.581079520009</v>
      </c>
      <c r="M174" s="111"/>
      <c r="N174" s="111"/>
      <c r="P174" s="145"/>
      <c r="Q174" s="145"/>
      <c r="R174" s="145"/>
    </row>
    <row r="175" spans="1:18" ht="94.5" hidden="1" x14ac:dyDescent="0.25">
      <c r="A175" s="349"/>
      <c r="B175" s="358"/>
      <c r="C175" s="73" t="s">
        <v>391</v>
      </c>
      <c r="D175" s="254">
        <v>111022.412601709</v>
      </c>
      <c r="E175" s="254">
        <v>105067.363289378</v>
      </c>
      <c r="F175" s="254">
        <v>97302.471276960103</v>
      </c>
      <c r="G175" s="74">
        <v>157037.50479100001</v>
      </c>
      <c r="H175" s="74">
        <v>146158.673232</v>
      </c>
      <c r="I175" s="74">
        <v>148031.10814600001</v>
      </c>
      <c r="J175" s="252">
        <f t="shared" si="16"/>
        <v>-46015.092189291012</v>
      </c>
      <c r="K175" s="252">
        <f t="shared" si="17"/>
        <v>-41091.309942622</v>
      </c>
      <c r="L175" s="252">
        <f t="shared" si="18"/>
        <v>-50728.63686903991</v>
      </c>
      <c r="M175" s="111"/>
      <c r="N175" s="111"/>
      <c r="P175" s="145"/>
      <c r="Q175" s="145"/>
      <c r="R175" s="145"/>
    </row>
    <row r="176" spans="1:18" ht="94.5" hidden="1" customHeight="1" x14ac:dyDescent="0.25">
      <c r="A176" s="359">
        <v>16</v>
      </c>
      <c r="B176" s="360" t="s">
        <v>281</v>
      </c>
      <c r="C176" s="73" t="s">
        <v>392</v>
      </c>
      <c r="D176" s="254">
        <v>137769.05535316301</v>
      </c>
      <c r="E176" s="254">
        <v>144218.88838630501</v>
      </c>
      <c r="F176" s="254">
        <v>160221.386198383</v>
      </c>
      <c r="G176" s="74">
        <v>158622.24637199999</v>
      </c>
      <c r="H176" s="74">
        <v>162820.53662200001</v>
      </c>
      <c r="I176" s="74">
        <v>168893.753681</v>
      </c>
      <c r="J176" s="252">
        <f t="shared" si="16"/>
        <v>-20853.19101883698</v>
      </c>
      <c r="K176" s="252">
        <f t="shared" si="17"/>
        <v>-18601.648235695</v>
      </c>
      <c r="L176" s="252">
        <f t="shared" si="18"/>
        <v>-8672.3674826170027</v>
      </c>
      <c r="M176" s="111"/>
      <c r="N176" s="111"/>
      <c r="P176" s="145"/>
      <c r="Q176" s="145"/>
      <c r="R176" s="145"/>
    </row>
    <row r="177" spans="1:18" ht="94.5" hidden="1" x14ac:dyDescent="0.25">
      <c r="A177" s="359"/>
      <c r="B177" s="360"/>
      <c r="C177" s="73" t="s">
        <v>393</v>
      </c>
      <c r="D177" s="254">
        <v>137761.900920655</v>
      </c>
      <c r="E177" s="254">
        <v>144211.398964789</v>
      </c>
      <c r="F177" s="254">
        <v>160213.066696397</v>
      </c>
      <c r="G177" s="74">
        <v>166252.750382</v>
      </c>
      <c r="H177" s="74">
        <v>170652.99887800001</v>
      </c>
      <c r="I177" s="74">
        <v>177018.36730899999</v>
      </c>
      <c r="J177" s="252">
        <f t="shared" si="16"/>
        <v>-28490.849461345002</v>
      </c>
      <c r="K177" s="252">
        <f t="shared" si="17"/>
        <v>-26441.599913211016</v>
      </c>
      <c r="L177" s="252">
        <f t="shared" si="18"/>
        <v>-16805.300612602994</v>
      </c>
      <c r="M177" s="111"/>
      <c r="N177" s="111"/>
      <c r="P177" s="145"/>
      <c r="Q177" s="145"/>
      <c r="R177" s="145"/>
    </row>
    <row r="178" spans="1:18" ht="94.5" hidden="1" x14ac:dyDescent="0.25">
      <c r="A178" s="359"/>
      <c r="B178" s="360"/>
      <c r="C178" s="73" t="s">
        <v>455</v>
      </c>
      <c r="D178" s="254">
        <v>132527.916133533</v>
      </c>
      <c r="E178" s="254">
        <v>138732.37841895499</v>
      </c>
      <c r="F178" s="254">
        <v>154126.094777978</v>
      </c>
      <c r="G178" s="74">
        <v>166243.595309</v>
      </c>
      <c r="H178" s="74">
        <v>170643.60149599999</v>
      </c>
      <c r="I178" s="74">
        <v>177008.619404</v>
      </c>
      <c r="J178" s="252">
        <f t="shared" si="16"/>
        <v>-33715.679175466998</v>
      </c>
      <c r="K178" s="252">
        <f t="shared" si="17"/>
        <v>-31911.223077044997</v>
      </c>
      <c r="L178" s="252">
        <f t="shared" si="18"/>
        <v>-22882.524626022001</v>
      </c>
      <c r="M178" s="111"/>
      <c r="N178" s="111"/>
      <c r="P178" s="145"/>
      <c r="Q178" s="145"/>
      <c r="R178" s="145"/>
    </row>
    <row r="179" spans="1:18" ht="94.5" hidden="1" x14ac:dyDescent="0.25">
      <c r="A179" s="359"/>
      <c r="B179" s="360"/>
      <c r="C179" s="73" t="s">
        <v>394</v>
      </c>
      <c r="D179" s="254">
        <v>137745.58549057401</v>
      </c>
      <c r="E179" s="254">
        <v>144194.31954236</v>
      </c>
      <c r="F179" s="254">
        <v>160194.09173869499</v>
      </c>
      <c r="G179" s="74">
        <v>160015.59982199999</v>
      </c>
      <c r="H179" s="74">
        <v>164250.76826700001</v>
      </c>
      <c r="I179" s="74">
        <v>170377.333063</v>
      </c>
      <c r="J179" s="252">
        <f t="shared" si="16"/>
        <v>-22270.014331425977</v>
      </c>
      <c r="K179" s="252">
        <f t="shared" si="17"/>
        <v>-20056.448724640009</v>
      </c>
      <c r="L179" s="252">
        <f t="shared" si="18"/>
        <v>-10183.24132430501</v>
      </c>
      <c r="M179" s="111"/>
      <c r="N179" s="111"/>
      <c r="P179" s="145"/>
      <c r="Q179" s="145"/>
      <c r="R179" s="145"/>
    </row>
    <row r="180" spans="1:18" ht="110.25" hidden="1" x14ac:dyDescent="0.25">
      <c r="A180" s="359"/>
      <c r="B180" s="360"/>
      <c r="C180" s="73" t="s">
        <v>354</v>
      </c>
      <c r="D180" s="254">
        <v>113020.73430964501</v>
      </c>
      <c r="E180" s="254">
        <v>118311.94332298001</v>
      </c>
      <c r="F180" s="254">
        <v>131439.81220092901</v>
      </c>
      <c r="G180" s="74">
        <v>166222.717213</v>
      </c>
      <c r="H180" s="74">
        <v>170622.17081400001</v>
      </c>
      <c r="I180" s="74">
        <v>176986.38935700001</v>
      </c>
      <c r="J180" s="252">
        <f t="shared" si="16"/>
        <v>-53201.98290335499</v>
      </c>
      <c r="K180" s="252">
        <f t="shared" si="17"/>
        <v>-52310.227491020007</v>
      </c>
      <c r="L180" s="252">
        <f t="shared" si="18"/>
        <v>-45546.577156070998</v>
      </c>
      <c r="M180" s="111"/>
      <c r="N180" s="111"/>
      <c r="P180" s="145"/>
      <c r="Q180" s="145"/>
      <c r="R180" s="145"/>
    </row>
    <row r="181" spans="1:18" ht="110.25" hidden="1" x14ac:dyDescent="0.25">
      <c r="A181" s="359"/>
      <c r="B181" s="360"/>
      <c r="C181" s="73" t="s">
        <v>363</v>
      </c>
      <c r="D181" s="254">
        <v>130903.24585090599</v>
      </c>
      <c r="E181" s="254">
        <v>137031.647305575</v>
      </c>
      <c r="F181" s="254">
        <v>152236.65033108799</v>
      </c>
      <c r="G181" s="74">
        <v>175046.17260399999</v>
      </c>
      <c r="H181" s="74">
        <v>179679.15856099999</v>
      </c>
      <c r="I181" s="74">
        <v>186381.20336000001</v>
      </c>
      <c r="J181" s="252">
        <f t="shared" si="16"/>
        <v>-44142.926753093998</v>
      </c>
      <c r="K181" s="252">
        <f t="shared" si="17"/>
        <v>-42647.511255424994</v>
      </c>
      <c r="L181" s="252">
        <f t="shared" si="18"/>
        <v>-34144.553028912022</v>
      </c>
      <c r="M181" s="111"/>
      <c r="N181" s="111"/>
      <c r="P181" s="145"/>
      <c r="Q181" s="145"/>
      <c r="R181" s="145"/>
    </row>
    <row r="182" spans="1:18" ht="126" hidden="1" x14ac:dyDescent="0.25">
      <c r="A182" s="359"/>
      <c r="B182" s="360"/>
      <c r="C182" s="73" t="s">
        <v>395</v>
      </c>
      <c r="D182" s="254">
        <v>99162.637857810696</v>
      </c>
      <c r="E182" s="254">
        <v>103805.062542406</v>
      </c>
      <c r="F182" s="254">
        <v>115323.251115416</v>
      </c>
      <c r="G182" s="74">
        <v>60443.703995999997</v>
      </c>
      <c r="H182" s="74">
        <v>62043.480944000003</v>
      </c>
      <c r="I182" s="74">
        <v>64357.706989999999</v>
      </c>
      <c r="J182" s="252">
        <f t="shared" si="16"/>
        <v>38718.933861810699</v>
      </c>
      <c r="K182" s="252">
        <f t="shared" si="17"/>
        <v>41761.581598405995</v>
      </c>
      <c r="L182" s="252">
        <f t="shared" si="18"/>
        <v>50965.544125416003</v>
      </c>
      <c r="M182" s="111"/>
      <c r="N182" s="111"/>
      <c r="P182" s="145"/>
      <c r="Q182" s="145"/>
      <c r="R182" s="145"/>
    </row>
    <row r="183" spans="1:18" ht="78.75" hidden="1" x14ac:dyDescent="0.25">
      <c r="A183" s="359"/>
      <c r="B183" s="360"/>
      <c r="C183" s="73" t="s">
        <v>396</v>
      </c>
      <c r="D183" s="254">
        <v>100684.108931177</v>
      </c>
      <c r="E183" s="254">
        <v>105397.762993318</v>
      </c>
      <c r="F183" s="254">
        <v>117092.677624444</v>
      </c>
      <c r="G183" s="74">
        <v>158198.14006899999</v>
      </c>
      <c r="H183" s="74">
        <v>162385.205403</v>
      </c>
      <c r="I183" s="74">
        <v>168442.18457700001</v>
      </c>
      <c r="J183" s="252">
        <f t="shared" si="16"/>
        <v>-57514.031137822982</v>
      </c>
      <c r="K183" s="252">
        <f t="shared" si="17"/>
        <v>-56987.442409682</v>
      </c>
      <c r="L183" s="252">
        <f t="shared" si="18"/>
        <v>-51349.50695255601</v>
      </c>
      <c r="M183" s="111"/>
      <c r="N183" s="111"/>
      <c r="P183" s="145"/>
      <c r="Q183" s="145"/>
      <c r="R183" s="145"/>
    </row>
    <row r="184" spans="1:18" ht="94.5" hidden="1" x14ac:dyDescent="0.25">
      <c r="A184" s="359"/>
      <c r="B184" s="360"/>
      <c r="C184" s="73" t="s">
        <v>397</v>
      </c>
      <c r="D184" s="254">
        <v>101046.84181178801</v>
      </c>
      <c r="E184" s="254">
        <v>105777.47829090799</v>
      </c>
      <c r="F184" s="254">
        <v>117514.525599449</v>
      </c>
      <c r="G184" s="74"/>
      <c r="H184" s="74"/>
      <c r="I184" s="74"/>
      <c r="J184" s="252"/>
      <c r="K184" s="252"/>
      <c r="L184" s="252"/>
      <c r="M184" s="111"/>
      <c r="N184" s="111"/>
      <c r="P184" s="145"/>
      <c r="Q184" s="145"/>
      <c r="R184" s="145"/>
    </row>
    <row r="185" spans="1:18" ht="94.5" hidden="1" x14ac:dyDescent="0.25">
      <c r="A185" s="359"/>
      <c r="B185" s="360"/>
      <c r="C185" s="73" t="s">
        <v>398</v>
      </c>
      <c r="D185" s="254">
        <v>137761.90105290999</v>
      </c>
      <c r="E185" s="254">
        <v>144211.399019948</v>
      </c>
      <c r="F185" s="254">
        <v>160213.0661694</v>
      </c>
      <c r="G185" s="74"/>
      <c r="H185" s="74"/>
      <c r="I185" s="74"/>
      <c r="J185" s="252"/>
      <c r="K185" s="252"/>
      <c r="L185" s="252"/>
      <c r="M185" s="111"/>
      <c r="N185" s="111"/>
      <c r="P185" s="145"/>
      <c r="Q185" s="145"/>
      <c r="R185" s="145"/>
    </row>
    <row r="186" spans="1:18" ht="94.5" hidden="1" customHeight="1" x14ac:dyDescent="0.25">
      <c r="A186" s="350">
        <v>17</v>
      </c>
      <c r="B186" s="361" t="s">
        <v>282</v>
      </c>
      <c r="C186" s="73" t="s">
        <v>399</v>
      </c>
      <c r="D186" s="254">
        <v>73035.342513933807</v>
      </c>
      <c r="E186" s="254">
        <v>78098.983162512304</v>
      </c>
      <c r="F186" s="254">
        <v>110333.44382978301</v>
      </c>
      <c r="G186" s="74">
        <v>86265.037513999996</v>
      </c>
      <c r="H186" s="74">
        <v>94219.973553999997</v>
      </c>
      <c r="I186" s="74">
        <v>91413.048527000006</v>
      </c>
      <c r="J186" s="252">
        <f t="shared" ref="J186:J205" si="19">D186-G186</f>
        <v>-13229.695000066189</v>
      </c>
      <c r="K186" s="252">
        <f t="shared" ref="K186:K205" si="20">E186-H186</f>
        <v>-16120.990391487692</v>
      </c>
      <c r="L186" s="252">
        <f t="shared" ref="L186:L205" si="21">F186-I186</f>
        <v>18920.395302782999</v>
      </c>
      <c r="M186" s="111"/>
      <c r="N186" s="111"/>
      <c r="P186" s="145"/>
      <c r="Q186" s="145"/>
      <c r="R186" s="145"/>
    </row>
    <row r="187" spans="1:18" ht="110.25" hidden="1" x14ac:dyDescent="0.25">
      <c r="A187" s="350"/>
      <c r="B187" s="361"/>
      <c r="C187" s="73" t="s">
        <v>400</v>
      </c>
      <c r="D187" s="254">
        <v>73019.0050039575</v>
      </c>
      <c r="E187" s="254">
        <v>78081.512935109</v>
      </c>
      <c r="F187" s="254">
        <v>110308.762867514</v>
      </c>
      <c r="G187" s="74">
        <v>86244.593038000006</v>
      </c>
      <c r="H187" s="74">
        <v>94197.643788999994</v>
      </c>
      <c r="I187" s="74">
        <v>91391.383992999996</v>
      </c>
      <c r="J187" s="252">
        <f t="shared" si="19"/>
        <v>-13225.588034042506</v>
      </c>
      <c r="K187" s="252">
        <f t="shared" si="20"/>
        <v>-16116.130853890994</v>
      </c>
      <c r="L187" s="252">
        <f t="shared" si="21"/>
        <v>18917.378874514005</v>
      </c>
      <c r="M187" s="111"/>
      <c r="N187" s="111"/>
      <c r="P187" s="145"/>
      <c r="Q187" s="145"/>
      <c r="R187" s="145"/>
    </row>
    <row r="188" spans="1:18" ht="94.5" hidden="1" x14ac:dyDescent="0.25">
      <c r="A188" s="350"/>
      <c r="B188" s="361"/>
      <c r="C188" s="73" t="s">
        <v>401</v>
      </c>
      <c r="D188" s="254">
        <v>73061.644853756297</v>
      </c>
      <c r="E188" s="254">
        <v>78127.109135377803</v>
      </c>
      <c r="F188" s="254">
        <v>110373.177957308</v>
      </c>
      <c r="G188" s="74">
        <v>89101.149248000002</v>
      </c>
      <c r="H188" s="74">
        <v>97317.617515999998</v>
      </c>
      <c r="I188" s="74">
        <v>94418.409992999994</v>
      </c>
      <c r="J188" s="252">
        <f t="shared" si="19"/>
        <v>-16039.504394243704</v>
      </c>
      <c r="K188" s="252">
        <f t="shared" si="20"/>
        <v>-19190.508380622196</v>
      </c>
      <c r="L188" s="252">
        <f t="shared" si="21"/>
        <v>15954.767964308005</v>
      </c>
      <c r="M188" s="111"/>
      <c r="N188" s="111"/>
      <c r="P188" s="145"/>
      <c r="Q188" s="145"/>
      <c r="R188" s="145"/>
    </row>
    <row r="189" spans="1:18" ht="94.5" hidden="1" x14ac:dyDescent="0.25">
      <c r="A189" s="350"/>
      <c r="B189" s="361"/>
      <c r="C189" s="73" t="s">
        <v>402</v>
      </c>
      <c r="D189" s="254">
        <v>73065.900876029104</v>
      </c>
      <c r="E189" s="254">
        <v>78131.659895281002</v>
      </c>
      <c r="F189" s="254">
        <v>0</v>
      </c>
      <c r="G189" s="74">
        <v>86297.951675000004</v>
      </c>
      <c r="H189" s="74">
        <v>94255.922896999997</v>
      </c>
      <c r="I189" s="74">
        <v>91447.926896999998</v>
      </c>
      <c r="J189" s="252">
        <f t="shared" si="19"/>
        <v>-13232.0507989709</v>
      </c>
      <c r="K189" s="252">
        <f t="shared" si="20"/>
        <v>-16124.263001718995</v>
      </c>
      <c r="L189" s="252">
        <f t="shared" si="21"/>
        <v>-91447.926896999998</v>
      </c>
      <c r="M189" s="111"/>
      <c r="N189" s="111"/>
      <c r="P189" s="145"/>
      <c r="Q189" s="145"/>
      <c r="R189" s="145"/>
    </row>
    <row r="190" spans="1:18" ht="126" hidden="1" x14ac:dyDescent="0.25">
      <c r="A190" s="350"/>
      <c r="B190" s="361"/>
      <c r="C190" s="73" t="s">
        <v>403</v>
      </c>
      <c r="D190" s="254">
        <v>73040.304925817603</v>
      </c>
      <c r="E190" s="254">
        <v>78104.2896115029</v>
      </c>
      <c r="F190" s="254">
        <v>110340.940402165</v>
      </c>
      <c r="G190" s="74">
        <v>86303.277459999998</v>
      </c>
      <c r="H190" s="74">
        <v>94261.739799999996</v>
      </c>
      <c r="I190" s="74">
        <v>91453.570506999997</v>
      </c>
      <c r="J190" s="252">
        <f t="shared" si="19"/>
        <v>-13262.972534182394</v>
      </c>
      <c r="K190" s="252">
        <f t="shared" si="20"/>
        <v>-16157.450188497096</v>
      </c>
      <c r="L190" s="252">
        <f t="shared" si="21"/>
        <v>18887.369895165</v>
      </c>
      <c r="M190" s="111"/>
      <c r="N190" s="111"/>
      <c r="P190" s="145"/>
      <c r="Q190" s="145"/>
      <c r="R190" s="145"/>
    </row>
    <row r="191" spans="1:18" ht="126" hidden="1" x14ac:dyDescent="0.25">
      <c r="A191" s="350"/>
      <c r="B191" s="361"/>
      <c r="C191" s="73" t="s">
        <v>99</v>
      </c>
      <c r="D191" s="254">
        <v>73051.444789748697</v>
      </c>
      <c r="E191" s="254">
        <v>78116.201800733194</v>
      </c>
      <c r="F191" s="254">
        <v>110357.769186134</v>
      </c>
      <c r="G191" s="74">
        <v>32736.774785000001</v>
      </c>
      <c r="H191" s="74">
        <v>35755.598598999997</v>
      </c>
      <c r="I191" s="74">
        <v>34690.396807999998</v>
      </c>
      <c r="J191" s="252">
        <f t="shared" si="19"/>
        <v>40314.670004748696</v>
      </c>
      <c r="K191" s="252">
        <f t="shared" si="20"/>
        <v>42360.603201733196</v>
      </c>
      <c r="L191" s="252">
        <f t="shared" si="21"/>
        <v>75667.372378133994</v>
      </c>
      <c r="M191" s="111"/>
      <c r="N191" s="111"/>
      <c r="P191" s="145"/>
      <c r="Q191" s="145"/>
      <c r="R191" s="145"/>
    </row>
    <row r="192" spans="1:18" ht="78.75" hidden="1" x14ac:dyDescent="0.25">
      <c r="A192" s="350"/>
      <c r="B192" s="361"/>
      <c r="C192" s="73" t="s">
        <v>404</v>
      </c>
      <c r="D192" s="254">
        <v>82492.784980966899</v>
      </c>
      <c r="E192" s="254">
        <v>88212.123303162007</v>
      </c>
      <c r="F192" s="254">
        <v>124620.666961517</v>
      </c>
      <c r="G192" s="74">
        <v>86271.247359000001</v>
      </c>
      <c r="H192" s="74">
        <v>94226.756039999993</v>
      </c>
      <c r="I192" s="74">
        <v>91419.628954999993</v>
      </c>
      <c r="J192" s="252">
        <f t="shared" si="19"/>
        <v>-3778.4623780331021</v>
      </c>
      <c r="K192" s="252">
        <f t="shared" si="20"/>
        <v>-6014.6327368379862</v>
      </c>
      <c r="L192" s="252">
        <f t="shared" si="21"/>
        <v>33201.038006517003</v>
      </c>
      <c r="M192" s="111"/>
      <c r="N192" s="111"/>
      <c r="P192" s="145"/>
      <c r="Q192" s="145"/>
      <c r="R192" s="145"/>
    </row>
    <row r="193" spans="1:18" ht="94.5" hidden="1" x14ac:dyDescent="0.25">
      <c r="A193" s="350"/>
      <c r="B193" s="361"/>
      <c r="C193" s="73" t="s">
        <v>405</v>
      </c>
      <c r="D193" s="254">
        <v>73035.341867688694</v>
      </c>
      <c r="E193" s="254">
        <v>78098.982516855307</v>
      </c>
      <c r="F193" s="254">
        <v>110333.442814354</v>
      </c>
      <c r="G193" s="74">
        <v>86285.187567000001</v>
      </c>
      <c r="H193" s="74">
        <v>94241.981746000005</v>
      </c>
      <c r="I193" s="74">
        <v>91434.401069</v>
      </c>
      <c r="J193" s="252">
        <f t="shared" si="19"/>
        <v>-13249.845699311307</v>
      </c>
      <c r="K193" s="252">
        <f t="shared" si="20"/>
        <v>-16142.999229144698</v>
      </c>
      <c r="L193" s="252">
        <f t="shared" si="21"/>
        <v>18899.041745353999</v>
      </c>
      <c r="M193" s="111"/>
      <c r="N193" s="111"/>
      <c r="P193" s="145"/>
      <c r="Q193" s="145"/>
      <c r="R193" s="145"/>
    </row>
    <row r="194" spans="1:18" ht="94.5" hidden="1" x14ac:dyDescent="0.25">
      <c r="A194" s="350"/>
      <c r="B194" s="361"/>
      <c r="C194" s="73" t="s">
        <v>406</v>
      </c>
      <c r="D194" s="254">
        <v>73081.181788534304</v>
      </c>
      <c r="E194" s="254">
        <v>78148.000549656805</v>
      </c>
      <c r="F194" s="254">
        <v>110402.69234597799</v>
      </c>
      <c r="G194" s="74">
        <v>97285.160795999996</v>
      </c>
      <c r="H194" s="74">
        <v>106256.31822</v>
      </c>
      <c r="I194" s="74">
        <v>103090.816177</v>
      </c>
      <c r="J194" s="252">
        <f t="shared" si="19"/>
        <v>-24203.979007465692</v>
      </c>
      <c r="K194" s="252">
        <f t="shared" si="20"/>
        <v>-28108.317670343196</v>
      </c>
      <c r="L194" s="252">
        <f t="shared" si="21"/>
        <v>7311.8761689779931</v>
      </c>
      <c r="M194" s="111"/>
      <c r="N194" s="111"/>
      <c r="P194" s="145"/>
      <c r="Q194" s="145"/>
      <c r="R194" s="145"/>
    </row>
    <row r="195" spans="1:18" ht="94.5" hidden="1" x14ac:dyDescent="0.25">
      <c r="A195" s="350"/>
      <c r="B195" s="361"/>
      <c r="C195" s="73" t="s">
        <v>84</v>
      </c>
      <c r="D195" s="254">
        <v>72837.600132471896</v>
      </c>
      <c r="E195" s="254">
        <v>77887.531103752393</v>
      </c>
      <c r="F195" s="254">
        <v>110034.71730606401</v>
      </c>
      <c r="G195" s="74">
        <v>86265.036720000004</v>
      </c>
      <c r="H195" s="74">
        <v>94219.972687000001</v>
      </c>
      <c r="I195" s="74">
        <v>91413.047686000005</v>
      </c>
      <c r="J195" s="252">
        <f t="shared" si="19"/>
        <v>-13427.436587528107</v>
      </c>
      <c r="K195" s="252">
        <f t="shared" si="20"/>
        <v>-16332.441583247608</v>
      </c>
      <c r="L195" s="252">
        <f t="shared" si="21"/>
        <v>18621.669620064</v>
      </c>
      <c r="M195" s="111"/>
      <c r="N195" s="111"/>
      <c r="P195" s="145"/>
      <c r="Q195" s="145"/>
      <c r="R195" s="145"/>
    </row>
    <row r="196" spans="1:18" ht="94.5" hidden="1" x14ac:dyDescent="0.25">
      <c r="A196" s="350"/>
      <c r="B196" s="361"/>
      <c r="C196" s="73" t="s">
        <v>365</v>
      </c>
      <c r="D196" s="254">
        <v>74454.818621650003</v>
      </c>
      <c r="E196" s="254">
        <v>79616.873472745297</v>
      </c>
      <c r="F196" s="254">
        <v>112477.825469049</v>
      </c>
      <c r="G196" s="74">
        <v>86322.399814999997</v>
      </c>
      <c r="H196" s="74">
        <v>94282.625522999995</v>
      </c>
      <c r="I196" s="74">
        <v>91473.834019999995</v>
      </c>
      <c r="J196" s="252">
        <f t="shared" si="19"/>
        <v>-11867.581193349994</v>
      </c>
      <c r="K196" s="252">
        <f t="shared" si="20"/>
        <v>-14665.752050254698</v>
      </c>
      <c r="L196" s="252">
        <f t="shared" si="21"/>
        <v>21003.991449049005</v>
      </c>
      <c r="M196" s="111"/>
      <c r="N196" s="111"/>
      <c r="P196" s="145"/>
      <c r="Q196" s="145"/>
      <c r="R196" s="145"/>
    </row>
    <row r="197" spans="1:18" ht="94.5" hidden="1" x14ac:dyDescent="0.25">
      <c r="A197" s="350"/>
      <c r="B197" s="361"/>
      <c r="C197" s="73" t="s">
        <v>171</v>
      </c>
      <c r="D197" s="254">
        <v>74849.6020340549</v>
      </c>
      <c r="E197" s="254">
        <v>80039.027613768107</v>
      </c>
      <c r="F197" s="254">
        <v>113074.219833501</v>
      </c>
      <c r="G197" s="74">
        <v>86024.865078000003</v>
      </c>
      <c r="H197" s="74">
        <v>93957.653600999998</v>
      </c>
      <c r="I197" s="74">
        <v>91158.543397999994</v>
      </c>
      <c r="J197" s="252">
        <f t="shared" si="19"/>
        <v>-11175.263043945102</v>
      </c>
      <c r="K197" s="252">
        <f t="shared" si="20"/>
        <v>-13918.625987231891</v>
      </c>
      <c r="L197" s="252">
        <f t="shared" si="21"/>
        <v>21915.676435501009</v>
      </c>
      <c r="M197" s="111"/>
      <c r="N197" s="111"/>
      <c r="P197" s="145"/>
      <c r="Q197" s="145"/>
      <c r="R197" s="145"/>
    </row>
    <row r="198" spans="1:18" ht="110.25" hidden="1" x14ac:dyDescent="0.25">
      <c r="A198" s="350"/>
      <c r="B198" s="361"/>
      <c r="C198" s="73" t="s">
        <v>62</v>
      </c>
      <c r="D198" s="254">
        <v>75229.586713088604</v>
      </c>
      <c r="E198" s="254">
        <v>80445.3572946395</v>
      </c>
      <c r="F198" s="254">
        <v>113648.257297723</v>
      </c>
      <c r="G198" s="74">
        <v>87933.997715999998</v>
      </c>
      <c r="H198" s="74">
        <v>96042.837029000002</v>
      </c>
      <c r="I198" s="74">
        <v>93181.606732</v>
      </c>
      <c r="J198" s="252">
        <f t="shared" si="19"/>
        <v>-12704.411002911394</v>
      </c>
      <c r="K198" s="252">
        <f t="shared" si="20"/>
        <v>-15597.479734360502</v>
      </c>
      <c r="L198" s="252">
        <f t="shared" si="21"/>
        <v>20466.650565723001</v>
      </c>
      <c r="M198" s="111"/>
      <c r="N198" s="111"/>
      <c r="P198" s="145"/>
      <c r="Q198" s="145"/>
      <c r="R198" s="145"/>
    </row>
    <row r="199" spans="1:18" ht="94.5" hidden="1" x14ac:dyDescent="0.25">
      <c r="A199" s="350"/>
      <c r="B199" s="361"/>
      <c r="C199" s="73" t="s">
        <v>407</v>
      </c>
      <c r="D199" s="254">
        <v>74772.036654259398</v>
      </c>
      <c r="E199" s="254">
        <v>79956.084872298801</v>
      </c>
      <c r="F199" s="254">
        <v>112957.04292322</v>
      </c>
      <c r="G199" s="74">
        <v>88372.928165000005</v>
      </c>
      <c r="H199" s="74">
        <v>96522.243478000004</v>
      </c>
      <c r="I199" s="74">
        <v>93646.731094000002</v>
      </c>
      <c r="J199" s="252">
        <f t="shared" si="19"/>
        <v>-13600.891510740606</v>
      </c>
      <c r="K199" s="252">
        <f t="shared" si="20"/>
        <v>-16566.158605701203</v>
      </c>
      <c r="L199" s="252">
        <f t="shared" si="21"/>
        <v>19310.311829219994</v>
      </c>
      <c r="M199" s="111"/>
      <c r="N199" s="111"/>
      <c r="P199" s="145"/>
      <c r="Q199" s="145"/>
      <c r="R199" s="145"/>
    </row>
    <row r="200" spans="1:18" ht="94.5" hidden="1" x14ac:dyDescent="0.25">
      <c r="A200" s="350"/>
      <c r="B200" s="361"/>
      <c r="C200" s="73" t="s">
        <v>181</v>
      </c>
      <c r="D200" s="254">
        <v>75446.457608899902</v>
      </c>
      <c r="E200" s="254">
        <v>80677.264023441006</v>
      </c>
      <c r="F200" s="254">
        <v>0</v>
      </c>
      <c r="G200" s="74">
        <v>88816.143721999993</v>
      </c>
      <c r="H200" s="74">
        <v>97006.330187</v>
      </c>
      <c r="I200" s="74">
        <v>94116.396284000002</v>
      </c>
      <c r="J200" s="252">
        <f t="shared" si="19"/>
        <v>-13369.686113100091</v>
      </c>
      <c r="K200" s="252">
        <f t="shared" si="20"/>
        <v>-16329.066163558993</v>
      </c>
      <c r="L200" s="252">
        <f t="shared" si="21"/>
        <v>-94116.396284000002</v>
      </c>
      <c r="M200" s="111"/>
      <c r="N200" s="111"/>
      <c r="P200" s="145"/>
      <c r="Q200" s="145"/>
      <c r="R200" s="145"/>
    </row>
    <row r="201" spans="1:18" ht="110.25" hidden="1" x14ac:dyDescent="0.25">
      <c r="A201" s="350"/>
      <c r="B201" s="361"/>
      <c r="C201" s="73" t="s">
        <v>354</v>
      </c>
      <c r="D201" s="254">
        <v>83247.774157502601</v>
      </c>
      <c r="E201" s="254">
        <v>89019.456661539894</v>
      </c>
      <c r="F201" s="254">
        <v>125761.21778284101</v>
      </c>
      <c r="G201" s="74">
        <v>88257.192775000003</v>
      </c>
      <c r="H201" s="74">
        <v>96395.835542000001</v>
      </c>
      <c r="I201" s="74">
        <v>93524.089000000007</v>
      </c>
      <c r="J201" s="252">
        <f t="shared" si="19"/>
        <v>-5009.418617497402</v>
      </c>
      <c r="K201" s="252">
        <f t="shared" si="20"/>
        <v>-7376.3788804601063</v>
      </c>
      <c r="L201" s="252">
        <f t="shared" si="21"/>
        <v>32237.128782840999</v>
      </c>
      <c r="M201" s="111"/>
      <c r="N201" s="111"/>
      <c r="P201" s="145"/>
      <c r="Q201" s="145"/>
      <c r="R201" s="145"/>
    </row>
    <row r="202" spans="1:18" ht="94.5" hidden="1" x14ac:dyDescent="0.25">
      <c r="A202" s="350"/>
      <c r="B202" s="361"/>
      <c r="C202" s="73" t="s">
        <v>408</v>
      </c>
      <c r="D202" s="254">
        <v>73035.342221880695</v>
      </c>
      <c r="E202" s="254">
        <v>78098.982567652303</v>
      </c>
      <c r="F202" s="254">
        <v>110333.442917369</v>
      </c>
      <c r="G202" s="74">
        <v>86265.037513999996</v>
      </c>
      <c r="H202" s="74">
        <v>94219.973553999997</v>
      </c>
      <c r="I202" s="74">
        <v>91413.048527000006</v>
      </c>
      <c r="J202" s="252">
        <f t="shared" si="19"/>
        <v>-13229.695292119301</v>
      </c>
      <c r="K202" s="252">
        <f t="shared" si="20"/>
        <v>-16120.990986347693</v>
      </c>
      <c r="L202" s="252">
        <f t="shared" si="21"/>
        <v>18920.394390368994</v>
      </c>
      <c r="M202" s="111"/>
      <c r="N202" s="111"/>
      <c r="P202" s="145"/>
      <c r="Q202" s="145"/>
      <c r="R202" s="145"/>
    </row>
    <row r="203" spans="1:18" ht="110.25" hidden="1" x14ac:dyDescent="0.25">
      <c r="A203" s="350"/>
      <c r="B203" s="361"/>
      <c r="C203" s="73" t="s">
        <v>387</v>
      </c>
      <c r="D203" s="254">
        <v>83100.042531307001</v>
      </c>
      <c r="E203" s="254">
        <v>88861.482676083397</v>
      </c>
      <c r="F203" s="254">
        <v>125538.04160844799</v>
      </c>
      <c r="G203" s="74">
        <v>99083.746805999996</v>
      </c>
      <c r="H203" s="74">
        <v>108220.760956</v>
      </c>
      <c r="I203" s="74">
        <v>104996.735828</v>
      </c>
      <c r="J203" s="252">
        <f t="shared" si="19"/>
        <v>-15983.704274692995</v>
      </c>
      <c r="K203" s="252">
        <f t="shared" si="20"/>
        <v>-19359.278279916602</v>
      </c>
      <c r="L203" s="252">
        <f t="shared" si="21"/>
        <v>20541.30578044799</v>
      </c>
      <c r="M203" s="111"/>
      <c r="N203" s="111"/>
      <c r="P203" s="145"/>
      <c r="Q203" s="145"/>
      <c r="R203" s="145"/>
    </row>
    <row r="204" spans="1:18" ht="94.5" hidden="1" x14ac:dyDescent="0.25">
      <c r="A204" s="350"/>
      <c r="B204" s="361"/>
      <c r="C204" s="73" t="s">
        <v>409</v>
      </c>
      <c r="D204" s="254">
        <v>73035.342561615893</v>
      </c>
      <c r="E204" s="254">
        <v>78098.983124075196</v>
      </c>
      <c r="F204" s="254">
        <v>110333.443730247</v>
      </c>
      <c r="G204" s="74">
        <v>86265.036720000004</v>
      </c>
      <c r="H204" s="74">
        <v>94219.972687000001</v>
      </c>
      <c r="I204" s="74">
        <v>91413.047686000005</v>
      </c>
      <c r="J204" s="252">
        <f t="shared" si="19"/>
        <v>-13229.694158384111</v>
      </c>
      <c r="K204" s="252">
        <f t="shared" si="20"/>
        <v>-16120.989562924806</v>
      </c>
      <c r="L204" s="252">
        <f t="shared" si="21"/>
        <v>18920.396044246998</v>
      </c>
      <c r="M204" s="111"/>
      <c r="N204" s="111"/>
      <c r="P204" s="145"/>
      <c r="Q204" s="145"/>
      <c r="R204" s="145"/>
    </row>
    <row r="205" spans="1:18" ht="126" hidden="1" x14ac:dyDescent="0.25">
      <c r="A205" s="350"/>
      <c r="B205" s="361"/>
      <c r="C205" s="73" t="s">
        <v>410</v>
      </c>
      <c r="D205" s="254">
        <v>75229.586660240893</v>
      </c>
      <c r="E205" s="254">
        <v>80445.357270420194</v>
      </c>
      <c r="F205" s="254">
        <v>113648.256898541</v>
      </c>
      <c r="G205" s="74">
        <v>98678.689230000004</v>
      </c>
      <c r="H205" s="74">
        <v>107778.35097</v>
      </c>
      <c r="I205" s="74">
        <v>104567.50576099999</v>
      </c>
      <c r="J205" s="252">
        <f t="shared" si="19"/>
        <v>-23449.10256975911</v>
      </c>
      <c r="K205" s="252">
        <f t="shared" si="20"/>
        <v>-27332.993699579805</v>
      </c>
      <c r="L205" s="252">
        <f t="shared" si="21"/>
        <v>9080.7511375410104</v>
      </c>
      <c r="M205" s="111"/>
      <c r="N205" s="111"/>
      <c r="P205" s="145"/>
      <c r="Q205" s="145"/>
      <c r="R205" s="145"/>
    </row>
    <row r="206" spans="1:18" ht="47.25" customHeight="1" x14ac:dyDescent="0.25">
      <c r="A206" s="337">
        <v>18</v>
      </c>
      <c r="B206" s="318" t="s">
        <v>289</v>
      </c>
      <c r="C206" s="24" t="s">
        <v>459</v>
      </c>
      <c r="D206" s="251">
        <v>28919.717230769202</v>
      </c>
      <c r="E206" s="251">
        <v>19944.805520632199</v>
      </c>
      <c r="F206" s="251">
        <v>22869.127108734901</v>
      </c>
      <c r="G206" s="111"/>
      <c r="H206" s="111"/>
      <c r="I206" s="111"/>
      <c r="J206" s="111"/>
      <c r="K206" s="111"/>
      <c r="L206" s="111"/>
      <c r="M206" s="111"/>
      <c r="N206" s="111"/>
    </row>
    <row r="207" spans="1:18" ht="47.25" x14ac:dyDescent="0.25">
      <c r="A207" s="337"/>
      <c r="B207" s="318"/>
      <c r="C207" s="24" t="s">
        <v>460</v>
      </c>
      <c r="D207" s="251">
        <v>102420.969795918</v>
      </c>
      <c r="E207" s="251">
        <v>70635.7640883407</v>
      </c>
      <c r="F207" s="251">
        <v>80992.430118600198</v>
      </c>
      <c r="G207" s="111"/>
      <c r="H207" s="111"/>
      <c r="I207" s="111"/>
      <c r="J207" s="111"/>
      <c r="K207" s="111"/>
      <c r="L207" s="111"/>
      <c r="M207" s="111"/>
      <c r="N207" s="111"/>
    </row>
    <row r="208" spans="1:18" ht="47.25" x14ac:dyDescent="0.25">
      <c r="A208" s="337"/>
      <c r="B208" s="318"/>
      <c r="C208" s="24" t="s">
        <v>461</v>
      </c>
      <c r="D208" s="251">
        <v>523632.50599999999</v>
      </c>
      <c r="E208" s="251">
        <v>361128.99767012999</v>
      </c>
      <c r="F208" s="251">
        <v>414077.988467969</v>
      </c>
      <c r="G208" s="111"/>
      <c r="H208" s="111"/>
      <c r="I208" s="111"/>
      <c r="J208" s="111"/>
      <c r="K208" s="111"/>
      <c r="L208" s="111"/>
      <c r="M208" s="111"/>
      <c r="N208" s="111"/>
    </row>
    <row r="209" spans="1:14" ht="47.25" x14ac:dyDescent="0.25">
      <c r="A209" s="337"/>
      <c r="B209" s="318"/>
      <c r="C209" s="24" t="s">
        <v>462</v>
      </c>
      <c r="D209" s="251">
        <v>1031996.75</v>
      </c>
      <c r="E209" s="251">
        <v>711728.06816987798</v>
      </c>
      <c r="F209" s="251">
        <v>816082.14434548898</v>
      </c>
      <c r="G209" s="111"/>
      <c r="H209" s="111"/>
      <c r="I209" s="111"/>
      <c r="J209" s="111"/>
      <c r="K209" s="111"/>
      <c r="L209" s="111"/>
      <c r="M209" s="111"/>
      <c r="N209" s="111"/>
    </row>
    <row r="210" spans="1:14" ht="47.25" x14ac:dyDescent="0.25">
      <c r="A210" s="337"/>
      <c r="B210" s="318"/>
      <c r="C210" s="24" t="s">
        <v>463</v>
      </c>
      <c r="D210" s="251">
        <v>36907.317738095197</v>
      </c>
      <c r="E210" s="251">
        <v>25453.543293684201</v>
      </c>
      <c r="F210" s="251">
        <v>29185.5599368361</v>
      </c>
      <c r="G210" s="111"/>
      <c r="H210" s="111"/>
      <c r="I210" s="111"/>
      <c r="J210" s="111"/>
      <c r="K210" s="111"/>
      <c r="L210" s="111"/>
      <c r="M210" s="111"/>
      <c r="N210" s="111"/>
    </row>
    <row r="211" spans="1:14" ht="31.5" x14ac:dyDescent="0.25">
      <c r="A211" s="337"/>
      <c r="B211" s="318"/>
      <c r="C211" s="24" t="s">
        <v>464</v>
      </c>
      <c r="D211" s="251">
        <v>90028.854426229504</v>
      </c>
      <c r="E211" s="251">
        <v>62089.403518303203</v>
      </c>
      <c r="F211" s="251">
        <v>71192.996075932606</v>
      </c>
      <c r="G211" s="111"/>
      <c r="H211" s="111"/>
      <c r="I211" s="111"/>
      <c r="J211" s="111"/>
      <c r="K211" s="111"/>
      <c r="L211" s="111"/>
      <c r="M211" s="111"/>
      <c r="N211" s="111"/>
    </row>
    <row r="212" spans="1:14" ht="47.25" x14ac:dyDescent="0.25">
      <c r="A212" s="337"/>
      <c r="B212" s="318"/>
      <c r="C212" s="24" t="s">
        <v>465</v>
      </c>
      <c r="D212" s="251">
        <v>900550.02500000002</v>
      </c>
      <c r="E212" s="251">
        <v>621074.36829000199</v>
      </c>
      <c r="F212" s="251">
        <v>712136.73443485505</v>
      </c>
    </row>
    <row r="213" spans="1:14" ht="47.25" x14ac:dyDescent="0.25">
      <c r="A213" s="337"/>
      <c r="B213" s="318"/>
      <c r="C213" s="24" t="s">
        <v>466</v>
      </c>
      <c r="D213" s="251">
        <v>27885.455588235302</v>
      </c>
      <c r="E213" s="251">
        <v>19231.515444066699</v>
      </c>
      <c r="F213" s="251">
        <v>22051.253933210501</v>
      </c>
    </row>
    <row r="214" spans="1:14" ht="47.25" x14ac:dyDescent="0.25">
      <c r="A214" s="337"/>
      <c r="B214" s="318"/>
      <c r="C214" s="24" t="s">
        <v>467</v>
      </c>
      <c r="D214" s="251">
        <v>107584.274038462</v>
      </c>
      <c r="E214" s="251">
        <v>74196.694443904897</v>
      </c>
      <c r="F214" s="251">
        <v>85075.4666186307</v>
      </c>
    </row>
    <row r="215" spans="1:14" ht="47.25" x14ac:dyDescent="0.25">
      <c r="A215" s="337"/>
      <c r="B215" s="318"/>
      <c r="C215" s="24" t="s">
        <v>468</v>
      </c>
      <c r="D215" s="251">
        <v>290338.66625000001</v>
      </c>
      <c r="E215" s="251">
        <v>200235.29923435501</v>
      </c>
      <c r="F215" s="251">
        <v>229593.941395367</v>
      </c>
    </row>
    <row r="216" spans="1:14" ht="47.25" x14ac:dyDescent="0.25">
      <c r="A216" s="337"/>
      <c r="B216" s="318"/>
      <c r="C216" s="24" t="s">
        <v>469</v>
      </c>
      <c r="D216" s="251">
        <v>1287034.4099999999</v>
      </c>
      <c r="E216" s="251">
        <v>887617.63474299503</v>
      </c>
      <c r="F216" s="251">
        <v>1017760.76442027</v>
      </c>
    </row>
    <row r="217" spans="1:14" ht="47.25" x14ac:dyDescent="0.25">
      <c r="A217" s="337"/>
      <c r="B217" s="318"/>
      <c r="C217" s="24" t="s">
        <v>470</v>
      </c>
      <c r="D217" s="251">
        <v>62318.689354838702</v>
      </c>
      <c r="E217" s="251">
        <v>42978.779134137803</v>
      </c>
      <c r="F217" s="251">
        <v>49280.358335912497</v>
      </c>
    </row>
    <row r="218" spans="1:14" ht="47.25" x14ac:dyDescent="0.25">
      <c r="A218" s="337"/>
      <c r="B218" s="318"/>
      <c r="C218" s="24" t="s">
        <v>471</v>
      </c>
      <c r="D218" s="251">
        <v>117298.296875</v>
      </c>
      <c r="E218" s="251">
        <v>80896.078630538803</v>
      </c>
      <c r="F218" s="251">
        <v>92757.119285330802</v>
      </c>
    </row>
    <row r="219" spans="1:14" ht="63" x14ac:dyDescent="0.25">
      <c r="A219" s="337"/>
      <c r="B219" s="318"/>
      <c r="C219" s="24" t="s">
        <v>472</v>
      </c>
      <c r="D219" s="251">
        <v>177120.1</v>
      </c>
      <c r="E219" s="251">
        <v>122152.852329288</v>
      </c>
      <c r="F219" s="251">
        <v>140062.99052268101</v>
      </c>
    </row>
    <row r="220" spans="1:14" ht="47.25" x14ac:dyDescent="0.25">
      <c r="A220" s="337"/>
      <c r="B220" s="318"/>
      <c r="C220" s="24" t="s">
        <v>473</v>
      </c>
      <c r="D220" s="251">
        <v>174203.98250000001</v>
      </c>
      <c r="E220" s="251">
        <v>120141.71937288</v>
      </c>
      <c r="F220" s="251">
        <v>137756.98382007901</v>
      </c>
    </row>
    <row r="221" spans="1:14" ht="63" x14ac:dyDescent="0.25">
      <c r="A221" s="337"/>
      <c r="B221" s="318"/>
      <c r="C221" s="24" t="s">
        <v>474</v>
      </c>
      <c r="D221" s="251">
        <v>75662.274999999994</v>
      </c>
      <c r="E221" s="251">
        <v>52181.331791101104</v>
      </c>
      <c r="F221" s="251">
        <v>59832.195816564403</v>
      </c>
    </row>
    <row r="222" spans="1:14" ht="63" x14ac:dyDescent="0.25">
      <c r="A222" s="337"/>
      <c r="B222" s="318"/>
      <c r="C222" s="24" t="s">
        <v>475</v>
      </c>
      <c r="D222" s="251">
        <v>212125.92</v>
      </c>
      <c r="E222" s="251">
        <v>146295.006501094</v>
      </c>
      <c r="F222" s="251">
        <v>167744.88453074999</v>
      </c>
    </row>
    <row r="223" spans="1:14" ht="78.75" x14ac:dyDescent="0.25">
      <c r="A223" s="337"/>
      <c r="B223" s="318"/>
      <c r="C223" s="24" t="s">
        <v>476</v>
      </c>
      <c r="D223" s="251">
        <v>622694.35333333304</v>
      </c>
      <c r="E223" s="251">
        <v>429448.10548892198</v>
      </c>
      <c r="F223" s="251">
        <v>492414.09252509201</v>
      </c>
    </row>
    <row r="224" spans="1:14" ht="63" x14ac:dyDescent="0.25">
      <c r="A224" s="337"/>
      <c r="B224" s="318"/>
      <c r="C224" s="24" t="s">
        <v>477</v>
      </c>
      <c r="D224" s="251">
        <v>371646.185</v>
      </c>
      <c r="E224" s="251">
        <v>256309.93633725599</v>
      </c>
      <c r="F224" s="251">
        <v>293890.28172096499</v>
      </c>
    </row>
    <row r="225" spans="1:6" ht="63" x14ac:dyDescent="0.25">
      <c r="A225" s="337"/>
      <c r="B225" s="318"/>
      <c r="C225" s="24" t="s">
        <v>478</v>
      </c>
      <c r="D225" s="251">
        <v>607498.09</v>
      </c>
      <c r="E225" s="251">
        <v>418967.83300198399</v>
      </c>
      <c r="F225" s="251">
        <v>480397.19502313202</v>
      </c>
    </row>
    <row r="226" spans="1:6" ht="47.25" x14ac:dyDescent="0.25">
      <c r="A226" s="337"/>
      <c r="B226" s="318"/>
      <c r="C226" s="24" t="s">
        <v>479</v>
      </c>
      <c r="D226" s="251">
        <v>130869.75750000001</v>
      </c>
      <c r="E226" s="251">
        <v>90255.787808765206</v>
      </c>
      <c r="F226" s="251">
        <v>103489.155688304</v>
      </c>
    </row>
    <row r="227" spans="1:6" ht="31.5" customHeight="1" x14ac:dyDescent="0.25">
      <c r="A227" s="337"/>
      <c r="B227" s="318"/>
      <c r="C227" s="24" t="s">
        <v>480</v>
      </c>
      <c r="D227" s="251">
        <v>109121.593333333</v>
      </c>
      <c r="E227" s="251">
        <v>75256.923840847696</v>
      </c>
      <c r="F227" s="251">
        <v>86291.147604740996</v>
      </c>
    </row>
    <row r="228" spans="1:6" ht="47.25" x14ac:dyDescent="0.25">
      <c r="A228" s="256"/>
      <c r="B228" s="256"/>
      <c r="C228" s="256" t="s">
        <v>481</v>
      </c>
      <c r="D228" s="75">
        <v>286483.28000000003</v>
      </c>
      <c r="E228" s="75">
        <v>197576.38910914201</v>
      </c>
      <c r="F228" s="75">
        <v>226545.17997418999</v>
      </c>
    </row>
    <row r="229" spans="1:6" ht="47.25" x14ac:dyDescent="0.25">
      <c r="A229" s="256"/>
      <c r="B229" s="256"/>
      <c r="C229" s="256" t="s">
        <v>482</v>
      </c>
      <c r="D229" s="75">
        <v>65571.259999999995</v>
      </c>
      <c r="E229" s="75">
        <v>45221.950754461897</v>
      </c>
      <c r="F229" s="75">
        <v>51852.425376567902</v>
      </c>
    </row>
    <row r="230" spans="1:6" ht="47.25" x14ac:dyDescent="0.25">
      <c r="A230" s="256"/>
      <c r="B230" s="256"/>
      <c r="C230" s="256" t="s">
        <v>483</v>
      </c>
      <c r="D230" s="75">
        <v>132292.94750000001</v>
      </c>
      <c r="E230" s="75">
        <v>91237.306664651798</v>
      </c>
      <c r="F230" s="75">
        <v>104614.585537779</v>
      </c>
    </row>
    <row r="231" spans="1:6" ht="47.25" x14ac:dyDescent="0.25">
      <c r="A231" s="256"/>
      <c r="B231" s="256"/>
      <c r="C231" s="256" t="s">
        <v>484</v>
      </c>
      <c r="D231" s="75">
        <v>253482.55</v>
      </c>
      <c r="E231" s="75">
        <v>174817.06761796901</v>
      </c>
      <c r="F231" s="75">
        <v>200448.87055910099</v>
      </c>
    </row>
    <row r="232" spans="1:6" ht="47.25" x14ac:dyDescent="0.25">
      <c r="A232" s="256"/>
      <c r="B232" s="256"/>
      <c r="C232" s="256" t="s">
        <v>485</v>
      </c>
      <c r="D232" s="75">
        <v>56288.4</v>
      </c>
      <c r="E232" s="75">
        <v>38819.922826669099</v>
      </c>
      <c r="F232" s="75">
        <v>44511.727555127101</v>
      </c>
    </row>
    <row r="233" spans="1:6" ht="31.5" x14ac:dyDescent="0.25">
      <c r="A233" s="256"/>
      <c r="B233" s="256"/>
      <c r="C233" s="256" t="s">
        <v>486</v>
      </c>
      <c r="D233" s="75">
        <v>143952.64666666699</v>
      </c>
      <c r="E233" s="75">
        <v>99278.548231869499</v>
      </c>
      <c r="F233" s="75">
        <v>113834.839669739</v>
      </c>
    </row>
    <row r="234" spans="1:6" ht="31.5" x14ac:dyDescent="0.25">
      <c r="A234" s="256"/>
      <c r="B234" s="256"/>
      <c r="C234" s="256" t="s">
        <v>487</v>
      </c>
      <c r="D234" s="75">
        <v>213020.17</v>
      </c>
      <c r="E234" s="75">
        <v>146911.73598688099</v>
      </c>
      <c r="F234" s="75">
        <v>168452.03933291501</v>
      </c>
    </row>
    <row r="235" spans="1:6" ht="31.5" x14ac:dyDescent="0.25">
      <c r="A235" s="256"/>
      <c r="B235" s="256"/>
      <c r="C235" s="256" t="s">
        <v>488</v>
      </c>
      <c r="D235" s="75">
        <v>322157.68</v>
      </c>
      <c r="E235" s="75">
        <v>222179.63693440901</v>
      </c>
      <c r="F235" s="75">
        <v>254755.77351553499</v>
      </c>
    </row>
  </sheetData>
  <mergeCells count="39">
    <mergeCell ref="A186:A205"/>
    <mergeCell ref="B186:B205"/>
    <mergeCell ref="A206:A227"/>
    <mergeCell ref="B206:B227"/>
    <mergeCell ref="A140:A154"/>
    <mergeCell ref="B140:B154"/>
    <mergeCell ref="A155:A175"/>
    <mergeCell ref="B155:B175"/>
    <mergeCell ref="A176:A185"/>
    <mergeCell ref="B176:B185"/>
    <mergeCell ref="A101:A115"/>
    <mergeCell ref="B101:B115"/>
    <mergeCell ref="A116:A128"/>
    <mergeCell ref="B116:B128"/>
    <mergeCell ref="A129:A139"/>
    <mergeCell ref="B129:B139"/>
    <mergeCell ref="A49:A56"/>
    <mergeCell ref="B49:B56"/>
    <mergeCell ref="A57:A68"/>
    <mergeCell ref="B57:B68"/>
    <mergeCell ref="A70:A100"/>
    <mergeCell ref="B70:B100"/>
    <mergeCell ref="A29:A33"/>
    <mergeCell ref="B29:B33"/>
    <mergeCell ref="A34:A40"/>
    <mergeCell ref="B34:B40"/>
    <mergeCell ref="A41:A48"/>
    <mergeCell ref="B41:B48"/>
    <mergeCell ref="A11:A19"/>
    <mergeCell ref="B11:B19"/>
    <mergeCell ref="A20:A23"/>
    <mergeCell ref="B20:B23"/>
    <mergeCell ref="A24:A28"/>
    <mergeCell ref="B24:B28"/>
    <mergeCell ref="A7:F7"/>
    <mergeCell ref="A8:A9"/>
    <mergeCell ref="B8:B9"/>
    <mergeCell ref="C8:C9"/>
    <mergeCell ref="D8:F8"/>
  </mergeCells>
  <pageMargins left="0.70833333333333304" right="0.70833333333333304" top="0.74861111111111101" bottom="0.74791666666666701" header="0.31527777777777799" footer="0.511811023622047"/>
  <pageSetup paperSize="9" scale="89" fitToHeight="0" orientation="landscape" horizontalDpi="300" verticalDpi="300" r:id="rId1"/>
  <headerFooter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J154"/>
  <sheetViews>
    <sheetView view="pageBreakPreview" zoomScale="85" zoomScaleNormal="100" zoomScalePageLayoutView="85" workbookViewId="0">
      <selection activeCell="I10" sqref="I10"/>
    </sheetView>
  </sheetViews>
  <sheetFormatPr defaultColWidth="9.140625" defaultRowHeight="15" x14ac:dyDescent="0.25"/>
  <cols>
    <col min="1" max="1" width="5.7109375" style="1" customWidth="1"/>
    <col min="2" max="2" width="45.85546875" style="1" customWidth="1"/>
    <col min="3" max="3" width="18.140625" style="1" customWidth="1"/>
    <col min="4" max="4" width="31.5703125" style="2" customWidth="1"/>
    <col min="5" max="5" width="21.28515625" style="1" customWidth="1"/>
    <col min="6" max="6" width="24.42578125" style="1" customWidth="1"/>
    <col min="7" max="7" width="26.85546875" style="1" customWidth="1"/>
    <col min="8" max="8" width="9.140625" style="1"/>
    <col min="9" max="9" width="42.7109375" style="1" customWidth="1"/>
    <col min="10" max="10" width="13.85546875" style="1" customWidth="1"/>
    <col min="11" max="16384" width="9.140625" style="1"/>
  </cols>
  <sheetData>
    <row r="1" spans="1:10" x14ac:dyDescent="0.25">
      <c r="A1" s="8"/>
      <c r="B1" s="257"/>
      <c r="C1" s="257"/>
      <c r="D1" s="258"/>
      <c r="E1" s="257"/>
      <c r="F1" s="257"/>
      <c r="G1" s="257"/>
      <c r="H1" s="3"/>
      <c r="I1" s="3"/>
      <c r="J1" s="3"/>
    </row>
    <row r="2" spans="1:10" ht="17.25" customHeight="1" x14ac:dyDescent="0.25">
      <c r="A2" s="8"/>
      <c r="B2" s="259"/>
      <c r="C2" s="259"/>
      <c r="D2" s="260"/>
      <c r="E2" s="7" t="s">
        <v>0</v>
      </c>
      <c r="F2" s="8"/>
      <c r="G2" s="8"/>
      <c r="H2" s="5"/>
      <c r="I2" s="3"/>
      <c r="J2" s="3"/>
    </row>
    <row r="3" spans="1:10" x14ac:dyDescent="0.25">
      <c r="A3" s="8"/>
      <c r="B3" s="261"/>
      <c r="C3" s="261"/>
      <c r="D3" s="262"/>
      <c r="E3" s="7" t="s">
        <v>1</v>
      </c>
      <c r="F3" s="8"/>
      <c r="G3" s="8"/>
      <c r="H3" s="9"/>
      <c r="I3" s="3"/>
      <c r="J3" s="3"/>
    </row>
    <row r="4" spans="1:10" x14ac:dyDescent="0.25">
      <c r="A4" s="8"/>
      <c r="B4" s="117"/>
      <c r="C4" s="117"/>
      <c r="D4" s="263"/>
      <c r="E4" s="7" t="s">
        <v>2</v>
      </c>
      <c r="F4" s="8"/>
      <c r="G4" s="13" t="s">
        <v>272</v>
      </c>
      <c r="H4" s="11"/>
      <c r="I4" s="11"/>
      <c r="J4" s="3"/>
    </row>
    <row r="5" spans="1:10" ht="18" x14ac:dyDescent="0.25">
      <c r="A5" s="8"/>
      <c r="B5" s="264"/>
      <c r="C5" s="264"/>
      <c r="D5" s="265"/>
      <c r="E5" s="17" t="s">
        <v>4</v>
      </c>
      <c r="F5" s="8"/>
      <c r="G5" s="8"/>
      <c r="H5" s="16"/>
      <c r="I5" s="266"/>
      <c r="J5" s="3"/>
    </row>
    <row r="6" spans="1:10" ht="15.75" x14ac:dyDescent="0.25">
      <c r="A6" s="8"/>
      <c r="B6" s="8"/>
      <c r="C6" s="8"/>
      <c r="D6" s="267"/>
      <c r="E6" s="18" t="s">
        <v>510</v>
      </c>
      <c r="F6" s="8"/>
      <c r="G6" s="8"/>
    </row>
    <row r="7" spans="1:10" ht="47.25" customHeight="1" x14ac:dyDescent="0.25">
      <c r="A7" s="362" t="s">
        <v>6</v>
      </c>
      <c r="B7" s="362"/>
      <c r="C7" s="362"/>
      <c r="D7" s="362"/>
      <c r="E7" s="362"/>
      <c r="F7" s="362"/>
      <c r="G7" s="362"/>
    </row>
    <row r="8" spans="1:10" x14ac:dyDescent="0.25">
      <c r="A8" s="8"/>
      <c r="B8" s="8"/>
      <c r="C8" s="8"/>
      <c r="D8" s="267"/>
      <c r="E8" s="8"/>
      <c r="F8" s="8"/>
      <c r="G8" s="8"/>
    </row>
    <row r="9" spans="1:10" ht="18.75" customHeight="1" x14ac:dyDescent="0.25">
      <c r="A9" s="301" t="s">
        <v>7</v>
      </c>
      <c r="B9" s="301" t="s">
        <v>8</v>
      </c>
      <c r="C9" s="301" t="s">
        <v>9</v>
      </c>
      <c r="D9" s="363" t="s">
        <v>10</v>
      </c>
      <c r="E9" s="301" t="s">
        <v>11</v>
      </c>
      <c r="F9" s="364" t="s">
        <v>511</v>
      </c>
      <c r="G9" s="364"/>
    </row>
    <row r="10" spans="1:10" ht="131.25" customHeight="1" x14ac:dyDescent="0.25">
      <c r="A10" s="301"/>
      <c r="B10" s="301"/>
      <c r="C10" s="301"/>
      <c r="D10" s="363"/>
      <c r="E10" s="301"/>
      <c r="F10" s="25" t="s">
        <v>512</v>
      </c>
      <c r="G10" s="25" t="s">
        <v>513</v>
      </c>
    </row>
    <row r="11" spans="1:10" ht="23.25" customHeight="1" x14ac:dyDescent="0.25">
      <c r="A11" s="25">
        <v>1</v>
      </c>
      <c r="B11" s="25">
        <v>2</v>
      </c>
      <c r="C11" s="25">
        <v>3</v>
      </c>
      <c r="D11" s="268" t="s">
        <v>24</v>
      </c>
      <c r="E11" s="25">
        <v>5</v>
      </c>
      <c r="F11" s="25">
        <v>6</v>
      </c>
      <c r="G11" s="25">
        <v>7</v>
      </c>
    </row>
    <row r="12" spans="1:10" ht="72.75" customHeight="1" x14ac:dyDescent="0.25">
      <c r="A12" s="23" t="e">
        <f>#REF!+1</f>
        <v>#REF!</v>
      </c>
      <c r="B12" s="71" t="s">
        <v>193</v>
      </c>
      <c r="C12" s="25" t="s">
        <v>38</v>
      </c>
      <c r="D12" s="269" t="s">
        <v>514</v>
      </c>
      <c r="E12" s="27" t="e">
        <f>'[7]РАСЧЕТ (3) по ГОУ'!D40</f>
        <v>#REF!</v>
      </c>
      <c r="F12" s="27" t="e">
        <f>'[7]РАСЧЕТ (3) по ГОУ'!E40</f>
        <v>#REF!</v>
      </c>
      <c r="G12" s="27" t="e">
        <f>'[7]РАСЧЕТ (3) по ГОУ'!I40</f>
        <v>#REF!</v>
      </c>
    </row>
    <row r="13" spans="1:10" ht="64.5" customHeight="1" x14ac:dyDescent="0.25">
      <c r="A13" s="23" t="e">
        <f>A12+1</f>
        <v>#REF!</v>
      </c>
      <c r="B13" s="71" t="s">
        <v>515</v>
      </c>
      <c r="C13" s="25" t="s">
        <v>26</v>
      </c>
      <c r="D13" s="26" t="s">
        <v>516</v>
      </c>
      <c r="E13" s="27" t="e">
        <f>'[7]РАСЧЕТ (3) по ГОУ'!D35</f>
        <v>#REF!</v>
      </c>
      <c r="F13" s="27" t="e">
        <f>'[7]РАСЧЕТ (3) по ГОУ'!E35</f>
        <v>#REF!</v>
      </c>
      <c r="G13" s="27" t="e">
        <f>'[7]РАСЧЕТ (3) по ГОУ'!I35</f>
        <v>#REF!</v>
      </c>
    </row>
    <row r="14" spans="1:10" ht="54" customHeight="1" x14ac:dyDescent="0.25">
      <c r="A14" s="23">
        <v>11</v>
      </c>
      <c r="B14" s="71" t="s">
        <v>58</v>
      </c>
      <c r="C14" s="25" t="s">
        <v>26</v>
      </c>
      <c r="D14" s="26" t="s">
        <v>517</v>
      </c>
      <c r="E14" s="27" t="e">
        <f>'[7]РАСЧЕТ (3) по ГОУ'!D36</f>
        <v>#REF!</v>
      </c>
      <c r="F14" s="27" t="e">
        <f>'[7]РАСЧЕТ (3) по ГОУ'!E36</f>
        <v>#REF!</v>
      </c>
      <c r="G14" s="27" t="e">
        <f>'[7]РАСЧЕТ (3) по ГОУ'!I36</f>
        <v>#REF!</v>
      </c>
    </row>
    <row r="15" spans="1:10" ht="36" customHeight="1" x14ac:dyDescent="0.25">
      <c r="A15" s="23">
        <v>12</v>
      </c>
      <c r="B15" s="71" t="s">
        <v>60</v>
      </c>
      <c r="C15" s="25" t="s">
        <v>26</v>
      </c>
      <c r="D15" s="26" t="s">
        <v>518</v>
      </c>
      <c r="E15" s="27" t="e">
        <f>'[7]РАСЧЕТ (3) по ГОУ'!D37</f>
        <v>#REF!</v>
      </c>
      <c r="F15" s="27" t="e">
        <f>'[7]РАСЧЕТ (3) по ГОУ'!E37</f>
        <v>#REF!</v>
      </c>
      <c r="G15" s="27" t="e">
        <f>'[7]РАСЧЕТ (3) по ГОУ'!I37</f>
        <v>#REF!</v>
      </c>
    </row>
    <row r="16" spans="1:10" ht="15.75" x14ac:dyDescent="0.25">
      <c r="A16" s="23">
        <v>13</v>
      </c>
      <c r="B16" s="24" t="s">
        <v>51</v>
      </c>
      <c r="C16" s="25" t="s">
        <v>26</v>
      </c>
      <c r="D16" s="26" t="s">
        <v>46</v>
      </c>
      <c r="E16" s="27" t="e">
        <f>'[7]РАСЧЕТ (3) по ГОУ'!D46</f>
        <v>#REF!</v>
      </c>
      <c r="F16" s="27" t="e">
        <f>'[7]РАСЧЕТ (3) по ГОУ'!E46</f>
        <v>#REF!</v>
      </c>
      <c r="G16" s="27" t="e">
        <f>'[7]РАСЧЕТ (3) по ГОУ'!I46</f>
        <v>#REF!</v>
      </c>
    </row>
    <row r="17" spans="1:7" ht="69" customHeight="1" x14ac:dyDescent="0.25">
      <c r="A17" s="23">
        <v>14</v>
      </c>
      <c r="B17" s="31" t="s">
        <v>45</v>
      </c>
      <c r="C17" s="25" t="s">
        <v>26</v>
      </c>
      <c r="D17" s="26" t="s">
        <v>519</v>
      </c>
      <c r="E17" s="27" t="e">
        <f>'[7]РАСЧЕТ (3) по ГОУ'!D54</f>
        <v>#REF!</v>
      </c>
      <c r="F17" s="27" t="e">
        <f>'[7]РАСЧЕТ (3) по ГОУ'!E54</f>
        <v>#REF!</v>
      </c>
      <c r="G17" s="27" t="e">
        <f>'[7]РАСЧЕТ (3) по ГОУ'!I54</f>
        <v>#REF!</v>
      </c>
    </row>
    <row r="18" spans="1:7" ht="68.25" customHeight="1" x14ac:dyDescent="0.25">
      <c r="A18" s="23">
        <v>15</v>
      </c>
      <c r="B18" s="31" t="s">
        <v>520</v>
      </c>
      <c r="C18" s="25" t="s">
        <v>26</v>
      </c>
      <c r="D18" s="26" t="s">
        <v>48</v>
      </c>
      <c r="E18" s="27" t="e">
        <f>'[7]РАСЧЕТ (3) по ГОУ'!D47</f>
        <v>#REF!</v>
      </c>
      <c r="F18" s="27" t="e">
        <f>'[7]РАСЧЕТ (3) по ГОУ'!E47</f>
        <v>#REF!</v>
      </c>
      <c r="G18" s="27" t="e">
        <f>'[7]РАСЧЕТ (3) по ГОУ'!I47</f>
        <v>#REF!</v>
      </c>
    </row>
    <row r="19" spans="1:7" ht="68.25" customHeight="1" x14ac:dyDescent="0.25">
      <c r="A19" s="23">
        <v>16</v>
      </c>
      <c r="B19" s="31" t="s">
        <v>47</v>
      </c>
      <c r="C19" s="25" t="s">
        <v>26</v>
      </c>
      <c r="D19" s="26" t="s">
        <v>521</v>
      </c>
      <c r="E19" s="27" t="e">
        <f>'[7]РАСЧЕТ (3) по ГОУ'!D56</f>
        <v>#REF!</v>
      </c>
      <c r="F19" s="27" t="e">
        <f>'[7]РАСЧЕТ (3) по ГОУ'!E56</f>
        <v>#REF!</v>
      </c>
      <c r="G19" s="27" t="e">
        <f>'[7]РАСЧЕТ (3) по ГОУ'!I56</f>
        <v>#REF!</v>
      </c>
    </row>
    <row r="20" spans="1:7" ht="84.75" customHeight="1" x14ac:dyDescent="0.25">
      <c r="A20" s="23">
        <v>17</v>
      </c>
      <c r="B20" s="31" t="s">
        <v>432</v>
      </c>
      <c r="C20" s="25" t="s">
        <v>26</v>
      </c>
      <c r="D20" s="26" t="s">
        <v>50</v>
      </c>
      <c r="E20" s="27" t="e">
        <f>'[7]РАСЧЕТ (3) по ГОУ'!D57</f>
        <v>#REF!</v>
      </c>
      <c r="F20" s="27" t="e">
        <f>'[7]РАСЧЕТ (3) по ГОУ'!E57</f>
        <v>#REF!</v>
      </c>
      <c r="G20" s="27" t="e">
        <f>'[7]РАСЧЕТ (3) по ГОУ'!I57</f>
        <v>#REF!</v>
      </c>
    </row>
    <row r="21" spans="1:7" ht="72" customHeight="1" x14ac:dyDescent="0.25">
      <c r="A21" s="23">
        <v>18</v>
      </c>
      <c r="B21" s="31" t="s">
        <v>49</v>
      </c>
      <c r="C21" s="25" t="s">
        <v>26</v>
      </c>
      <c r="D21" s="26" t="s">
        <v>522</v>
      </c>
      <c r="E21" s="27" t="e">
        <f>'[7]РАСЧЕТ (3) по ГОУ'!D76</f>
        <v>#REF!</v>
      </c>
      <c r="F21" s="27" t="e">
        <f>'[7]РАСЧЕТ (3) по ГОУ'!E76</f>
        <v>#REF!</v>
      </c>
      <c r="G21" s="27" t="e">
        <f>'[7]РАСЧЕТ (3) по ГОУ'!I76</f>
        <v>#REF!</v>
      </c>
    </row>
    <row r="22" spans="1:7" ht="58.5" customHeight="1" x14ac:dyDescent="0.25">
      <c r="A22" s="23">
        <v>19</v>
      </c>
      <c r="B22" s="31" t="s">
        <v>523</v>
      </c>
      <c r="C22" s="25" t="s">
        <v>26</v>
      </c>
      <c r="D22" s="26" t="s">
        <v>524</v>
      </c>
      <c r="E22" s="27" t="e">
        <f>'[7]РАСЧЕТ (3) по ГОУ'!D68</f>
        <v>#REF!</v>
      </c>
      <c r="F22" s="27" t="e">
        <f>'[7]РАСЧЕТ (3) по ГОУ'!E68</f>
        <v>#REF!</v>
      </c>
      <c r="G22" s="27" t="e">
        <f>'[7]РАСЧЕТ (3) по ГОУ'!I68</f>
        <v>#REF!</v>
      </c>
    </row>
    <row r="23" spans="1:7" ht="69" customHeight="1" x14ac:dyDescent="0.25">
      <c r="A23" s="23">
        <v>20</v>
      </c>
      <c r="B23" s="31" t="s">
        <v>51</v>
      </c>
      <c r="C23" s="25" t="s">
        <v>26</v>
      </c>
      <c r="D23" s="26" t="s">
        <v>525</v>
      </c>
      <c r="E23" s="27" t="e">
        <f>'[7]РАСЧЕТ (3) по ГОУ'!D50</f>
        <v>#REF!</v>
      </c>
      <c r="F23" s="27" t="e">
        <f>'[7]РАСЧЕТ (3) по ГОУ'!E50</f>
        <v>#REF!</v>
      </c>
      <c r="G23" s="27" t="e">
        <f>'[7]РАСЧЕТ (3) по ГОУ'!I50</f>
        <v>#REF!</v>
      </c>
    </row>
    <row r="24" spans="1:7" ht="78.75" x14ac:dyDescent="0.25">
      <c r="A24" s="270">
        <v>40</v>
      </c>
      <c r="B24" s="271" t="s">
        <v>169</v>
      </c>
      <c r="C24" s="272" t="s">
        <v>26</v>
      </c>
      <c r="D24" s="273" t="s">
        <v>170</v>
      </c>
      <c r="E24" s="274">
        <v>85105.127338886698</v>
      </c>
      <c r="F24" s="274">
        <v>44485.7890909091</v>
      </c>
      <c r="G24" s="274">
        <v>9931.6214015077403</v>
      </c>
    </row>
    <row r="25" spans="1:7" ht="94.5" x14ac:dyDescent="0.25">
      <c r="A25" s="270">
        <v>41</v>
      </c>
      <c r="B25" s="271" t="s">
        <v>111</v>
      </c>
      <c r="C25" s="275" t="s">
        <v>26</v>
      </c>
      <c r="D25" s="276" t="s">
        <v>112</v>
      </c>
      <c r="E25" s="274">
        <v>82114.6307870366</v>
      </c>
      <c r="F25" s="274">
        <v>44485.7890909091</v>
      </c>
      <c r="G25" s="274">
        <v>7377.8531183367504</v>
      </c>
    </row>
    <row r="26" spans="1:7" ht="94.5" x14ac:dyDescent="0.25">
      <c r="A26" s="270">
        <v>42</v>
      </c>
      <c r="B26" s="271" t="s">
        <v>113</v>
      </c>
      <c r="C26" s="275" t="s">
        <v>26</v>
      </c>
      <c r="D26" s="276" t="s">
        <v>114</v>
      </c>
      <c r="E26" s="274">
        <v>82114.6307870366</v>
      </c>
      <c r="F26" s="274">
        <v>44485.7890909091</v>
      </c>
      <c r="G26" s="274">
        <v>7377.8531183367504</v>
      </c>
    </row>
    <row r="27" spans="1:7" ht="94.5" hidden="1" x14ac:dyDescent="0.25">
      <c r="A27" s="270">
        <v>43</v>
      </c>
      <c r="B27" s="271" t="s">
        <v>82</v>
      </c>
      <c r="C27" s="272" t="s">
        <v>26</v>
      </c>
      <c r="D27" s="273" t="s">
        <v>526</v>
      </c>
      <c r="E27" s="274">
        <v>82358.770346552803</v>
      </c>
      <c r="F27" s="274">
        <v>44485.7890909091</v>
      </c>
      <c r="G27" s="274">
        <v>6573.6626778529799</v>
      </c>
    </row>
    <row r="28" spans="1:7" ht="94.5" x14ac:dyDescent="0.25">
      <c r="A28" s="270">
        <v>44</v>
      </c>
      <c r="B28" s="271" t="s">
        <v>115</v>
      </c>
      <c r="C28" s="275" t="s">
        <v>26</v>
      </c>
      <c r="D28" s="276" t="s">
        <v>116</v>
      </c>
      <c r="E28" s="274">
        <v>83445.6307870366</v>
      </c>
      <c r="F28" s="274">
        <v>44485.7890909091</v>
      </c>
      <c r="G28" s="274">
        <v>7377.8531183367504</v>
      </c>
    </row>
    <row r="29" spans="1:7" ht="94.5" x14ac:dyDescent="0.25">
      <c r="A29" s="270">
        <v>45</v>
      </c>
      <c r="B29" s="271" t="s">
        <v>125</v>
      </c>
      <c r="C29" s="272" t="s">
        <v>26</v>
      </c>
      <c r="D29" s="273" t="s">
        <v>126</v>
      </c>
      <c r="E29" s="274">
        <v>83305.6307870366</v>
      </c>
      <c r="F29" s="274">
        <v>44485.7890909091</v>
      </c>
      <c r="G29" s="274">
        <v>7377.8531183367504</v>
      </c>
    </row>
    <row r="30" spans="1:7" ht="78.75" hidden="1" x14ac:dyDescent="0.25">
      <c r="A30" s="270">
        <v>46</v>
      </c>
      <c r="B30" s="271" t="s">
        <v>456</v>
      </c>
      <c r="C30" s="272" t="s">
        <v>26</v>
      </c>
      <c r="D30" s="273" t="s">
        <v>527</v>
      </c>
      <c r="E30" s="274">
        <v>100155.19997972299</v>
      </c>
      <c r="F30" s="274">
        <v>44485.7890909091</v>
      </c>
      <c r="G30" s="274">
        <v>25110.7947578161</v>
      </c>
    </row>
    <row r="31" spans="1:7" ht="94.5" hidden="1" x14ac:dyDescent="0.25">
      <c r="A31" s="270">
        <v>47</v>
      </c>
      <c r="B31" s="271" t="s">
        <v>185</v>
      </c>
      <c r="C31" s="277" t="s">
        <v>26</v>
      </c>
      <c r="D31" s="276" t="s">
        <v>186</v>
      </c>
      <c r="E31" s="274">
        <v>82138.090389288205</v>
      </c>
      <c r="F31" s="274">
        <v>44485.7890909091</v>
      </c>
      <c r="G31" s="274">
        <v>7736.5506205883803</v>
      </c>
    </row>
    <row r="32" spans="1:7" ht="94.5" hidden="1" x14ac:dyDescent="0.25">
      <c r="A32" s="270">
        <v>48</v>
      </c>
      <c r="B32" s="271" t="s">
        <v>399</v>
      </c>
      <c r="C32" s="277" t="s">
        <v>26</v>
      </c>
      <c r="D32" s="276" t="s">
        <v>528</v>
      </c>
      <c r="E32" s="274">
        <v>81512.480910254104</v>
      </c>
      <c r="F32" s="274">
        <v>44485.7890909091</v>
      </c>
      <c r="G32" s="274">
        <v>6703.3943581889898</v>
      </c>
    </row>
    <row r="33" spans="1:7" ht="94.5" hidden="1" x14ac:dyDescent="0.25">
      <c r="A33" s="270">
        <v>49</v>
      </c>
      <c r="B33" s="271" t="s">
        <v>143</v>
      </c>
      <c r="C33" s="277" t="s">
        <v>26</v>
      </c>
      <c r="D33" s="276" t="s">
        <v>144</v>
      </c>
      <c r="E33" s="274">
        <v>82137.495189288195</v>
      </c>
      <c r="F33" s="274">
        <v>44485.7890909091</v>
      </c>
      <c r="G33" s="274">
        <v>7736.5506205883803</v>
      </c>
    </row>
    <row r="34" spans="1:7" ht="94.5" hidden="1" x14ac:dyDescent="0.25">
      <c r="A34" s="270">
        <v>50</v>
      </c>
      <c r="B34" s="271" t="s">
        <v>84</v>
      </c>
      <c r="C34" s="272" t="s">
        <v>26</v>
      </c>
      <c r="D34" s="273" t="s">
        <v>529</v>
      </c>
      <c r="E34" s="274">
        <v>81195.440346552801</v>
      </c>
      <c r="F34" s="274">
        <v>44485.7890909091</v>
      </c>
      <c r="G34" s="274">
        <v>6573.6626778529799</v>
      </c>
    </row>
    <row r="35" spans="1:7" ht="94.5" hidden="1" x14ac:dyDescent="0.25">
      <c r="A35" s="270">
        <v>51</v>
      </c>
      <c r="B35" s="271" t="s">
        <v>145</v>
      </c>
      <c r="C35" s="277" t="s">
        <v>26</v>
      </c>
      <c r="D35" s="276" t="s">
        <v>146</v>
      </c>
      <c r="E35" s="274">
        <v>82135.023289288205</v>
      </c>
      <c r="F35" s="274">
        <v>44485.7890909091</v>
      </c>
      <c r="G35" s="274">
        <v>7736.5506205883803</v>
      </c>
    </row>
    <row r="36" spans="1:7" ht="110.25" hidden="1" x14ac:dyDescent="0.25">
      <c r="A36" s="270">
        <v>52</v>
      </c>
      <c r="B36" s="271" t="s">
        <v>147</v>
      </c>
      <c r="C36" s="277" t="s">
        <v>26</v>
      </c>
      <c r="D36" s="276" t="s">
        <v>148</v>
      </c>
      <c r="E36" s="274">
        <v>82145.828289288198</v>
      </c>
      <c r="F36" s="274">
        <v>44485.7890909091</v>
      </c>
      <c r="G36" s="274">
        <v>7736.5506205883803</v>
      </c>
    </row>
    <row r="37" spans="1:7" ht="94.5" hidden="1" x14ac:dyDescent="0.25">
      <c r="A37" s="270">
        <v>53</v>
      </c>
      <c r="B37" s="271" t="s">
        <v>97</v>
      </c>
      <c r="C37" s="277" t="s">
        <v>26</v>
      </c>
      <c r="D37" s="276" t="s">
        <v>530</v>
      </c>
      <c r="E37" s="274">
        <v>83827.916003535705</v>
      </c>
      <c r="F37" s="274">
        <v>44485.7890909091</v>
      </c>
      <c r="G37" s="274">
        <v>8616.7683348358296</v>
      </c>
    </row>
    <row r="38" spans="1:7" ht="110.25" hidden="1" x14ac:dyDescent="0.25">
      <c r="A38" s="270">
        <v>54</v>
      </c>
      <c r="B38" s="271" t="s">
        <v>400</v>
      </c>
      <c r="C38" s="277" t="s">
        <v>26</v>
      </c>
      <c r="D38" s="276" t="s">
        <v>531</v>
      </c>
      <c r="E38" s="274">
        <v>81486.718910254102</v>
      </c>
      <c r="F38" s="274">
        <v>44485.7890909091</v>
      </c>
      <c r="G38" s="274">
        <v>6703.3943581889898</v>
      </c>
    </row>
    <row r="39" spans="1:7" ht="94.5" hidden="1" x14ac:dyDescent="0.25">
      <c r="A39" s="270">
        <v>55</v>
      </c>
      <c r="B39" s="271" t="s">
        <v>171</v>
      </c>
      <c r="C39" s="277" t="s">
        <v>26</v>
      </c>
      <c r="D39" s="276" t="s">
        <v>172</v>
      </c>
      <c r="E39" s="274">
        <v>84490.016348705496</v>
      </c>
      <c r="F39" s="274">
        <v>44485.7890909091</v>
      </c>
      <c r="G39" s="274">
        <v>9598.8002184672005</v>
      </c>
    </row>
    <row r="40" spans="1:7" ht="94.5" hidden="1" x14ac:dyDescent="0.25">
      <c r="A40" s="270">
        <v>56</v>
      </c>
      <c r="B40" s="271" t="s">
        <v>392</v>
      </c>
      <c r="C40" s="278" t="s">
        <v>26</v>
      </c>
      <c r="D40" s="279" t="s">
        <v>532</v>
      </c>
      <c r="E40" s="274">
        <v>90711.579950705898</v>
      </c>
      <c r="F40" s="274">
        <v>44485.7890909091</v>
      </c>
      <c r="G40" s="274">
        <v>15961.418282006</v>
      </c>
    </row>
    <row r="41" spans="1:7" ht="110.25" hidden="1" x14ac:dyDescent="0.25">
      <c r="A41" s="270">
        <v>57</v>
      </c>
      <c r="B41" s="271" t="s">
        <v>62</v>
      </c>
      <c r="C41" s="272" t="s">
        <v>26</v>
      </c>
      <c r="D41" s="273" t="s">
        <v>533</v>
      </c>
      <c r="E41" s="274">
        <v>85112.397488807605</v>
      </c>
      <c r="F41" s="274">
        <v>44485.7890909091</v>
      </c>
      <c r="G41" s="274">
        <v>10174.3572528</v>
      </c>
    </row>
    <row r="42" spans="1:7" ht="126" hidden="1" x14ac:dyDescent="0.25">
      <c r="A42" s="270">
        <v>58</v>
      </c>
      <c r="B42" s="271" t="s">
        <v>133</v>
      </c>
      <c r="C42" s="272" t="s">
        <v>26</v>
      </c>
      <c r="D42" s="273" t="s">
        <v>134</v>
      </c>
      <c r="E42" s="274">
        <v>83656.438799890806</v>
      </c>
      <c r="F42" s="274">
        <v>44485.7890909091</v>
      </c>
      <c r="G42" s="274">
        <v>9059.6611311908891</v>
      </c>
    </row>
    <row r="43" spans="1:7" ht="110.25" hidden="1" x14ac:dyDescent="0.25">
      <c r="A43" s="270">
        <v>59</v>
      </c>
      <c r="B43" s="271" t="s">
        <v>64</v>
      </c>
      <c r="C43" s="272" t="s">
        <v>26</v>
      </c>
      <c r="D43" s="273" t="s">
        <v>534</v>
      </c>
      <c r="E43" s="274">
        <v>97755.942716555699</v>
      </c>
      <c r="F43" s="274">
        <v>44485.7890909091</v>
      </c>
      <c r="G43" s="274">
        <v>10174.3572528</v>
      </c>
    </row>
    <row r="44" spans="1:7" ht="110.25" hidden="1" x14ac:dyDescent="0.25">
      <c r="A44" s="270">
        <v>60</v>
      </c>
      <c r="B44" s="271" t="s">
        <v>447</v>
      </c>
      <c r="C44" s="277" t="s">
        <v>26</v>
      </c>
      <c r="D44" s="276" t="s">
        <v>535</v>
      </c>
      <c r="E44" s="274">
        <v>86441.085779461893</v>
      </c>
      <c r="F44" s="274">
        <v>44485.7890909091</v>
      </c>
      <c r="G44" s="274">
        <v>11011.8156315219</v>
      </c>
    </row>
    <row r="45" spans="1:7" ht="94.5" hidden="1" x14ac:dyDescent="0.25">
      <c r="A45" s="270">
        <v>61</v>
      </c>
      <c r="B45" s="271" t="s">
        <v>393</v>
      </c>
      <c r="C45" s="278" t="s">
        <v>26</v>
      </c>
      <c r="D45" s="279" t="s">
        <v>536</v>
      </c>
      <c r="E45" s="274">
        <v>90703.270350705905</v>
      </c>
      <c r="F45" s="274">
        <v>44485.7890909091</v>
      </c>
      <c r="G45" s="274">
        <v>15961.418282006</v>
      </c>
    </row>
    <row r="46" spans="1:7" ht="94.5" hidden="1" x14ac:dyDescent="0.25">
      <c r="A46" s="270">
        <v>62</v>
      </c>
      <c r="B46" s="271" t="s">
        <v>66</v>
      </c>
      <c r="C46" s="272" t="s">
        <v>26</v>
      </c>
      <c r="D46" s="273" t="s">
        <v>537</v>
      </c>
      <c r="E46" s="274">
        <v>80970.440346552801</v>
      </c>
      <c r="F46" s="274">
        <v>44485.7890909091</v>
      </c>
      <c r="G46" s="274">
        <v>6573.6626778529799</v>
      </c>
    </row>
    <row r="47" spans="1:7" ht="94.5" hidden="1" x14ac:dyDescent="0.25">
      <c r="A47" s="270">
        <v>63</v>
      </c>
      <c r="B47" s="271" t="s">
        <v>157</v>
      </c>
      <c r="C47" s="272" t="s">
        <v>26</v>
      </c>
      <c r="D47" s="273" t="s">
        <v>158</v>
      </c>
      <c r="E47" s="274">
        <v>98087.348139750597</v>
      </c>
      <c r="F47" s="274">
        <v>44485.7890909091</v>
      </c>
      <c r="G47" s="274">
        <v>10505.7626759949</v>
      </c>
    </row>
    <row r="48" spans="1:7" ht="94.5" hidden="1" x14ac:dyDescent="0.25">
      <c r="A48" s="270">
        <v>64</v>
      </c>
      <c r="B48" s="271" t="s">
        <v>450</v>
      </c>
      <c r="C48" s="272" t="s">
        <v>26</v>
      </c>
      <c r="D48" s="273" t="s">
        <v>538</v>
      </c>
      <c r="E48" s="274">
        <v>98087.348139750597</v>
      </c>
      <c r="F48" s="274">
        <v>44485.7890909091</v>
      </c>
      <c r="G48" s="274">
        <v>10505.7626759949</v>
      </c>
    </row>
    <row r="49" spans="1:7" ht="94.5" hidden="1" x14ac:dyDescent="0.25">
      <c r="A49" s="270">
        <v>65</v>
      </c>
      <c r="B49" s="271" t="s">
        <v>149</v>
      </c>
      <c r="C49" s="277" t="s">
        <v>26</v>
      </c>
      <c r="D49" s="276" t="s">
        <v>150</v>
      </c>
      <c r="E49" s="274">
        <v>82136.554089288198</v>
      </c>
      <c r="F49" s="274">
        <v>44485.7890909091</v>
      </c>
      <c r="G49" s="274">
        <v>7736.5506205883803</v>
      </c>
    </row>
    <row r="50" spans="1:7" ht="78.75" x14ac:dyDescent="0.25">
      <c r="A50" s="270">
        <v>66</v>
      </c>
      <c r="B50" s="271" t="s">
        <v>377</v>
      </c>
      <c r="C50" s="277" t="s">
        <v>26</v>
      </c>
      <c r="D50" s="276" t="s">
        <v>539</v>
      </c>
      <c r="E50" s="274">
        <v>84354.174943223494</v>
      </c>
      <c r="F50" s="274">
        <v>44485.7890909091</v>
      </c>
      <c r="G50" s="274">
        <v>9931.6214015077403</v>
      </c>
    </row>
    <row r="51" spans="1:7" ht="78.75" x14ac:dyDescent="0.25">
      <c r="A51" s="270">
        <v>67</v>
      </c>
      <c r="B51" s="271" t="s">
        <v>540</v>
      </c>
      <c r="C51" s="277" t="s">
        <v>26</v>
      </c>
      <c r="D51" s="276" t="s">
        <v>541</v>
      </c>
      <c r="E51" s="274">
        <v>84390.839373237905</v>
      </c>
      <c r="F51" s="274">
        <v>44485.7890909091</v>
      </c>
      <c r="G51" s="274">
        <v>9931.6214015077403</v>
      </c>
    </row>
    <row r="52" spans="1:7" ht="94.5" x14ac:dyDescent="0.25">
      <c r="A52" s="270">
        <v>68</v>
      </c>
      <c r="B52" s="271" t="s">
        <v>173</v>
      </c>
      <c r="C52" s="277" t="s">
        <v>26</v>
      </c>
      <c r="D52" s="280" t="s">
        <v>174</v>
      </c>
      <c r="E52" s="274">
        <v>84381.121927350498</v>
      </c>
      <c r="F52" s="274">
        <v>44485.7890909091</v>
      </c>
      <c r="G52" s="274">
        <v>9931.6214015077403</v>
      </c>
    </row>
    <row r="53" spans="1:7" ht="94.5" x14ac:dyDescent="0.25">
      <c r="A53" s="270">
        <v>69</v>
      </c>
      <c r="B53" s="271" t="s">
        <v>379</v>
      </c>
      <c r="C53" s="277" t="s">
        <v>26</v>
      </c>
      <c r="D53" s="280" t="s">
        <v>542</v>
      </c>
      <c r="E53" s="274">
        <v>84381.121927350498</v>
      </c>
      <c r="F53" s="274">
        <v>44485.7890909091</v>
      </c>
      <c r="G53" s="274">
        <v>9931.6214015077403</v>
      </c>
    </row>
    <row r="54" spans="1:7" ht="94.5" hidden="1" x14ac:dyDescent="0.25">
      <c r="A54" s="270">
        <v>70</v>
      </c>
      <c r="B54" s="271" t="s">
        <v>455</v>
      </c>
      <c r="C54" s="277" t="s">
        <v>26</v>
      </c>
      <c r="D54" s="280" t="s">
        <v>543</v>
      </c>
      <c r="E54" s="274">
        <v>84381.121927350498</v>
      </c>
      <c r="F54" s="274">
        <v>44485.7890909091</v>
      </c>
      <c r="G54" s="274">
        <v>9931.6214015077403</v>
      </c>
    </row>
    <row r="55" spans="1:7" ht="94.5" x14ac:dyDescent="0.25">
      <c r="A55" s="270">
        <v>71</v>
      </c>
      <c r="B55" s="271" t="s">
        <v>175</v>
      </c>
      <c r="C55" s="277" t="s">
        <v>26</v>
      </c>
      <c r="D55" s="276" t="s">
        <v>176</v>
      </c>
      <c r="E55" s="274">
        <v>84571.909070207606</v>
      </c>
      <c r="F55" s="274">
        <v>44485.7890909091</v>
      </c>
      <c r="G55" s="274">
        <v>9931.6214015077403</v>
      </c>
    </row>
    <row r="56" spans="1:7" ht="94.5" x14ac:dyDescent="0.25">
      <c r="A56" s="270">
        <v>72</v>
      </c>
      <c r="B56" s="271" t="s">
        <v>544</v>
      </c>
      <c r="C56" s="277" t="s">
        <v>26</v>
      </c>
      <c r="D56" s="276" t="s">
        <v>545</v>
      </c>
      <c r="E56" s="274">
        <v>84571.909070207606</v>
      </c>
      <c r="F56" s="274">
        <v>44485.7890909091</v>
      </c>
      <c r="G56" s="274">
        <v>9931.6214015077403</v>
      </c>
    </row>
    <row r="57" spans="1:7" ht="94.5" hidden="1" x14ac:dyDescent="0.25">
      <c r="A57" s="270">
        <v>73</v>
      </c>
      <c r="B57" s="271" t="s">
        <v>401</v>
      </c>
      <c r="C57" s="277" t="s">
        <v>26</v>
      </c>
      <c r="D57" s="276" t="s">
        <v>546</v>
      </c>
      <c r="E57" s="274">
        <v>81553.955910253993</v>
      </c>
      <c r="F57" s="274">
        <v>44485.7890909091</v>
      </c>
      <c r="G57" s="274">
        <v>6703.3943581889898</v>
      </c>
    </row>
    <row r="58" spans="1:7" ht="78.75" x14ac:dyDescent="0.25">
      <c r="A58" s="270">
        <v>74</v>
      </c>
      <c r="B58" s="271" t="s">
        <v>547</v>
      </c>
      <c r="C58" s="277" t="s">
        <v>26</v>
      </c>
      <c r="D58" s="276" t="s">
        <v>548</v>
      </c>
      <c r="E58" s="274">
        <v>84354.720390962306</v>
      </c>
      <c r="F58" s="274">
        <v>44485.7890909091</v>
      </c>
      <c r="G58" s="274">
        <v>9931.6214015077403</v>
      </c>
    </row>
    <row r="59" spans="1:7" ht="94.5" hidden="1" x14ac:dyDescent="0.25">
      <c r="A59" s="270">
        <v>75</v>
      </c>
      <c r="B59" s="271" t="s">
        <v>135</v>
      </c>
      <c r="C59" s="272" t="s">
        <v>26</v>
      </c>
      <c r="D59" s="273" t="s">
        <v>136</v>
      </c>
      <c r="E59" s="274">
        <v>83649.542248166603</v>
      </c>
      <c r="F59" s="274">
        <v>44485.7890909091</v>
      </c>
      <c r="G59" s="274">
        <v>9059.6611311908891</v>
      </c>
    </row>
    <row r="60" spans="1:7" ht="94.5" x14ac:dyDescent="0.25">
      <c r="A60" s="270">
        <v>76</v>
      </c>
      <c r="B60" s="271" t="s">
        <v>117</v>
      </c>
      <c r="C60" s="275" t="s">
        <v>26</v>
      </c>
      <c r="D60" s="276" t="s">
        <v>118</v>
      </c>
      <c r="E60" s="274">
        <v>83305.6307870366</v>
      </c>
      <c r="F60" s="274">
        <v>44485.7890909091</v>
      </c>
      <c r="G60" s="274">
        <v>7377.8531183367504</v>
      </c>
    </row>
    <row r="61" spans="1:7" ht="94.5" x14ac:dyDescent="0.25">
      <c r="A61" s="270">
        <v>77</v>
      </c>
      <c r="B61" s="271" t="s">
        <v>119</v>
      </c>
      <c r="C61" s="275" t="s">
        <v>26</v>
      </c>
      <c r="D61" s="276" t="s">
        <v>120</v>
      </c>
      <c r="E61" s="274">
        <v>83305.6307870366</v>
      </c>
      <c r="F61" s="274">
        <v>44485.7890909091</v>
      </c>
      <c r="G61" s="274">
        <v>7377.8531183367504</v>
      </c>
    </row>
    <row r="62" spans="1:7" ht="94.5" x14ac:dyDescent="0.25">
      <c r="A62" s="270">
        <v>78</v>
      </c>
      <c r="B62" s="271" t="s">
        <v>549</v>
      </c>
      <c r="C62" s="275" t="s">
        <v>26</v>
      </c>
      <c r="D62" s="276" t="s">
        <v>550</v>
      </c>
      <c r="E62" s="274">
        <v>83278.6307870366</v>
      </c>
      <c r="F62" s="274">
        <v>44485.7890909091</v>
      </c>
      <c r="G62" s="274">
        <v>7377.8531183367504</v>
      </c>
    </row>
    <row r="63" spans="1:7" ht="94.5" hidden="1" x14ac:dyDescent="0.25">
      <c r="A63" s="270">
        <v>79</v>
      </c>
      <c r="B63" s="271" t="s">
        <v>409</v>
      </c>
      <c r="C63" s="275" t="s">
        <v>26</v>
      </c>
      <c r="D63" s="273" t="s">
        <v>551</v>
      </c>
      <c r="E63" s="274">
        <v>81512.480910254104</v>
      </c>
      <c r="F63" s="274">
        <v>44485.7890909091</v>
      </c>
      <c r="G63" s="274">
        <v>6703.3943581889898</v>
      </c>
    </row>
    <row r="64" spans="1:7" ht="94.5" x14ac:dyDescent="0.25">
      <c r="A64" s="270">
        <v>80</v>
      </c>
      <c r="B64" s="271" t="s">
        <v>181</v>
      </c>
      <c r="C64" s="277" t="s">
        <v>26</v>
      </c>
      <c r="D64" s="276" t="s">
        <v>182</v>
      </c>
      <c r="E64" s="274">
        <v>85444.588017575996</v>
      </c>
      <c r="F64" s="274">
        <v>44485.7890909091</v>
      </c>
      <c r="G64" s="274">
        <v>9931.6214015077403</v>
      </c>
    </row>
    <row r="65" spans="1:7" ht="94.5" x14ac:dyDescent="0.25">
      <c r="A65" s="270">
        <v>81</v>
      </c>
      <c r="B65" s="271" t="s">
        <v>361</v>
      </c>
      <c r="C65" s="272" t="s">
        <v>552</v>
      </c>
      <c r="D65" s="273" t="s">
        <v>553</v>
      </c>
      <c r="E65" s="274">
        <v>31.1520711186424</v>
      </c>
      <c r="F65" s="274">
        <v>1.4545454545454499</v>
      </c>
      <c r="G65" s="274">
        <v>27.4578286944</v>
      </c>
    </row>
    <row r="66" spans="1:7" ht="94.5" hidden="1" x14ac:dyDescent="0.25">
      <c r="A66" s="270">
        <v>82</v>
      </c>
      <c r="B66" s="271" t="s">
        <v>394</v>
      </c>
      <c r="C66" s="278" t="s">
        <v>26</v>
      </c>
      <c r="D66" s="279" t="s">
        <v>554</v>
      </c>
      <c r="E66" s="274">
        <v>90684.320350705893</v>
      </c>
      <c r="F66" s="274">
        <v>44485.7890909091</v>
      </c>
      <c r="G66" s="274">
        <v>15961.418282006</v>
      </c>
    </row>
    <row r="67" spans="1:7" ht="78.75" hidden="1" x14ac:dyDescent="0.25">
      <c r="A67" s="270">
        <v>83</v>
      </c>
      <c r="B67" s="271" t="s">
        <v>189</v>
      </c>
      <c r="C67" s="277" t="s">
        <v>26</v>
      </c>
      <c r="D67" s="276" t="s">
        <v>190</v>
      </c>
      <c r="E67" s="274">
        <v>96000.296417067497</v>
      </c>
      <c r="F67" s="274">
        <v>44485.7890909091</v>
      </c>
      <c r="G67" s="274">
        <v>21225.774748367701</v>
      </c>
    </row>
    <row r="68" spans="1:7" ht="94.5" hidden="1" x14ac:dyDescent="0.25">
      <c r="A68" s="270">
        <v>84</v>
      </c>
      <c r="B68" s="271" t="s">
        <v>402</v>
      </c>
      <c r="C68" s="277" t="s">
        <v>26</v>
      </c>
      <c r="D68" s="276" t="s">
        <v>555</v>
      </c>
      <c r="E68" s="274">
        <v>81560.666910254105</v>
      </c>
      <c r="F68" s="274">
        <v>44485.7890909091</v>
      </c>
      <c r="G68" s="274">
        <v>6703.3943581889898</v>
      </c>
    </row>
    <row r="69" spans="1:7" ht="94.5" hidden="1" x14ac:dyDescent="0.25">
      <c r="A69" s="270">
        <v>85</v>
      </c>
      <c r="B69" s="271" t="s">
        <v>68</v>
      </c>
      <c r="C69" s="272" t="s">
        <v>26</v>
      </c>
      <c r="D69" s="273" t="s">
        <v>556</v>
      </c>
      <c r="E69" s="274">
        <v>97755.942716555699</v>
      </c>
      <c r="F69" s="274">
        <v>44485.7890909091</v>
      </c>
      <c r="G69" s="274">
        <v>10174.3572528</v>
      </c>
    </row>
    <row r="70" spans="1:7" ht="110.25" hidden="1" x14ac:dyDescent="0.25">
      <c r="A70" s="270">
        <v>86</v>
      </c>
      <c r="B70" s="271" t="s">
        <v>70</v>
      </c>
      <c r="C70" s="272" t="s">
        <v>26</v>
      </c>
      <c r="D70" s="273" t="s">
        <v>71</v>
      </c>
      <c r="E70" s="274">
        <v>97755.942716555699</v>
      </c>
      <c r="F70" s="274">
        <v>44485.7890909091</v>
      </c>
      <c r="G70" s="274">
        <v>10174.3572528</v>
      </c>
    </row>
    <row r="71" spans="1:7" ht="94.5" hidden="1" x14ac:dyDescent="0.25">
      <c r="A71" s="270">
        <v>87</v>
      </c>
      <c r="B71" s="271" t="s">
        <v>89</v>
      </c>
      <c r="C71" s="272" t="s">
        <v>26</v>
      </c>
      <c r="D71" s="273" t="s">
        <v>557</v>
      </c>
      <c r="E71" s="274">
        <v>80996.250346552799</v>
      </c>
      <c r="F71" s="274">
        <v>44485.7890909091</v>
      </c>
      <c r="G71" s="274">
        <v>6573.6626778529799</v>
      </c>
    </row>
    <row r="72" spans="1:7" ht="94.5" hidden="1" x14ac:dyDescent="0.25">
      <c r="A72" s="270">
        <v>88</v>
      </c>
      <c r="B72" s="271" t="s">
        <v>558</v>
      </c>
      <c r="C72" s="277" t="s">
        <v>26</v>
      </c>
      <c r="D72" s="276" t="s">
        <v>178</v>
      </c>
      <c r="E72" s="274">
        <v>97010.882417067507</v>
      </c>
      <c r="F72" s="274">
        <v>44485.7890909091</v>
      </c>
      <c r="G72" s="274">
        <v>21225.774748367701</v>
      </c>
    </row>
    <row r="73" spans="1:7" ht="94.5" hidden="1" x14ac:dyDescent="0.25">
      <c r="A73" s="270">
        <v>89</v>
      </c>
      <c r="B73" s="271" t="s">
        <v>559</v>
      </c>
      <c r="C73" s="272" t="s">
        <v>26</v>
      </c>
      <c r="D73" s="273" t="s">
        <v>560</v>
      </c>
      <c r="E73" s="274">
        <v>97755.942716555699</v>
      </c>
      <c r="F73" s="274">
        <v>44485.7890909091</v>
      </c>
      <c r="G73" s="274">
        <v>10174.3572528</v>
      </c>
    </row>
    <row r="74" spans="1:7" ht="110.25" hidden="1" x14ac:dyDescent="0.25">
      <c r="A74" s="270">
        <v>90</v>
      </c>
      <c r="B74" s="271" t="s">
        <v>91</v>
      </c>
      <c r="C74" s="272" t="s">
        <v>26</v>
      </c>
      <c r="D74" s="273" t="s">
        <v>561</v>
      </c>
      <c r="E74" s="274">
        <v>82283.950346552796</v>
      </c>
      <c r="F74" s="274">
        <v>44485.7890909091</v>
      </c>
      <c r="G74" s="274">
        <v>6573.6626778529799</v>
      </c>
    </row>
    <row r="75" spans="1:7" ht="94.5" hidden="1" x14ac:dyDescent="0.25">
      <c r="A75" s="270">
        <v>91</v>
      </c>
      <c r="B75" s="271" t="s">
        <v>153</v>
      </c>
      <c r="C75" s="272" t="s">
        <v>26</v>
      </c>
      <c r="D75" s="273" t="s">
        <v>154</v>
      </c>
      <c r="E75" s="274">
        <v>82137.032089288201</v>
      </c>
      <c r="F75" s="274">
        <v>44485.7890909091</v>
      </c>
      <c r="G75" s="274">
        <v>7736.5506205883803</v>
      </c>
    </row>
    <row r="76" spans="1:7" ht="94.5" hidden="1" x14ac:dyDescent="0.25">
      <c r="A76" s="270">
        <v>92</v>
      </c>
      <c r="B76" s="271" t="s">
        <v>74</v>
      </c>
      <c r="C76" s="272" t="s">
        <v>26</v>
      </c>
      <c r="D76" s="273" t="s">
        <v>75</v>
      </c>
      <c r="E76" s="274">
        <v>97755.942716555699</v>
      </c>
      <c r="F76" s="274">
        <v>44485.7890909091</v>
      </c>
      <c r="G76" s="274">
        <v>10174.3572528</v>
      </c>
    </row>
    <row r="77" spans="1:7" ht="94.5" hidden="1" x14ac:dyDescent="0.25">
      <c r="A77" s="270">
        <v>93</v>
      </c>
      <c r="B77" s="271" t="s">
        <v>137</v>
      </c>
      <c r="C77" s="272" t="s">
        <v>26</v>
      </c>
      <c r="D77" s="273" t="s">
        <v>138</v>
      </c>
      <c r="E77" s="274">
        <v>83650.265960384597</v>
      </c>
      <c r="F77" s="274">
        <v>44485.7890909091</v>
      </c>
      <c r="G77" s="274">
        <v>9059.6611311908891</v>
      </c>
    </row>
    <row r="78" spans="1:7" ht="126" hidden="1" x14ac:dyDescent="0.25">
      <c r="A78" s="270">
        <v>94</v>
      </c>
      <c r="B78" s="271" t="s">
        <v>562</v>
      </c>
      <c r="C78" s="277" t="s">
        <v>26</v>
      </c>
      <c r="D78" s="276" t="s">
        <v>563</v>
      </c>
      <c r="E78" s="274">
        <v>81520.305910253999</v>
      </c>
      <c r="F78" s="274">
        <v>44485.7890909091</v>
      </c>
      <c r="G78" s="274">
        <v>6703.3943581889898</v>
      </c>
    </row>
    <row r="79" spans="1:7" ht="126" hidden="1" x14ac:dyDescent="0.25">
      <c r="A79" s="270">
        <v>95</v>
      </c>
      <c r="B79" s="271" t="s">
        <v>99</v>
      </c>
      <c r="C79" s="277" t="s">
        <v>26</v>
      </c>
      <c r="D79" s="276" t="s">
        <v>564</v>
      </c>
      <c r="E79" s="274">
        <v>81537.871910254005</v>
      </c>
      <c r="F79" s="274">
        <v>44485.7890909091</v>
      </c>
      <c r="G79" s="274">
        <v>6703.3943581889898</v>
      </c>
    </row>
    <row r="80" spans="1:7" ht="110.25" hidden="1" x14ac:dyDescent="0.25">
      <c r="A80" s="270">
        <v>96</v>
      </c>
      <c r="B80" s="271" t="s">
        <v>93</v>
      </c>
      <c r="C80" s="272" t="s">
        <v>26</v>
      </c>
      <c r="D80" s="273" t="s">
        <v>565</v>
      </c>
      <c r="E80" s="274">
        <v>82358.770346552803</v>
      </c>
      <c r="F80" s="274">
        <v>44485.7890909091</v>
      </c>
      <c r="G80" s="274">
        <v>6573.6626778529799</v>
      </c>
    </row>
    <row r="81" spans="1:7" ht="110.25" hidden="1" x14ac:dyDescent="0.25">
      <c r="A81" s="270">
        <v>97</v>
      </c>
      <c r="B81" s="271" t="s">
        <v>443</v>
      </c>
      <c r="C81" s="272" t="s">
        <v>26</v>
      </c>
      <c r="D81" s="273" t="s">
        <v>566</v>
      </c>
      <c r="E81" s="274">
        <v>82358.770346552803</v>
      </c>
      <c r="F81" s="274">
        <v>44485.7890909091</v>
      </c>
      <c r="G81" s="274">
        <v>6573.6626778529799</v>
      </c>
    </row>
    <row r="82" spans="1:7" ht="110.25" hidden="1" x14ac:dyDescent="0.25">
      <c r="A82" s="270">
        <v>98</v>
      </c>
      <c r="B82" s="271" t="s">
        <v>95</v>
      </c>
      <c r="C82" s="272" t="s">
        <v>26</v>
      </c>
      <c r="D82" s="273" t="s">
        <v>567</v>
      </c>
      <c r="E82" s="274">
        <v>82358.770346552803</v>
      </c>
      <c r="F82" s="274">
        <v>44485.7890909091</v>
      </c>
      <c r="G82" s="274">
        <v>6573.6626778529799</v>
      </c>
    </row>
    <row r="83" spans="1:7" ht="94.5" hidden="1" x14ac:dyDescent="0.25">
      <c r="A83" s="270">
        <v>99</v>
      </c>
      <c r="B83" s="271" t="s">
        <v>405</v>
      </c>
      <c r="C83" s="277" t="s">
        <v>26</v>
      </c>
      <c r="D83" s="276" t="s">
        <v>568</v>
      </c>
      <c r="E83" s="274">
        <v>81512.479910253998</v>
      </c>
      <c r="F83" s="274">
        <v>44485.7890909091</v>
      </c>
      <c r="G83" s="274">
        <v>6703.3943581889898</v>
      </c>
    </row>
    <row r="84" spans="1:7" ht="122.25" hidden="1" customHeight="1" x14ac:dyDescent="0.25">
      <c r="A84" s="270">
        <v>100</v>
      </c>
      <c r="B84" s="271" t="s">
        <v>408</v>
      </c>
      <c r="C84" s="277" t="s">
        <v>26</v>
      </c>
      <c r="D84" s="276" t="s">
        <v>569</v>
      </c>
      <c r="E84" s="274">
        <v>81512.479910253998</v>
      </c>
      <c r="F84" s="274">
        <v>44485.7890909091</v>
      </c>
      <c r="G84" s="274">
        <v>6703.3943581889898</v>
      </c>
    </row>
    <row r="85" spans="1:7" ht="94.5" hidden="1" x14ac:dyDescent="0.25">
      <c r="A85" s="270">
        <v>101</v>
      </c>
      <c r="B85" s="271" t="s">
        <v>406</v>
      </c>
      <c r="C85" s="277" t="s">
        <v>26</v>
      </c>
      <c r="D85" s="276" t="s">
        <v>570</v>
      </c>
      <c r="E85" s="274">
        <v>81584.762910254096</v>
      </c>
      <c r="F85" s="274">
        <v>44485.7890909091</v>
      </c>
      <c r="G85" s="274">
        <v>6703.3943581889898</v>
      </c>
    </row>
    <row r="86" spans="1:7" ht="94.5" hidden="1" x14ac:dyDescent="0.25">
      <c r="A86" s="270">
        <v>102</v>
      </c>
      <c r="B86" s="271" t="s">
        <v>440</v>
      </c>
      <c r="C86" s="272" t="s">
        <v>26</v>
      </c>
      <c r="D86" s="273" t="s">
        <v>571</v>
      </c>
      <c r="E86" s="274">
        <v>97755.942716555699</v>
      </c>
      <c r="F86" s="274">
        <v>44485.7890909091</v>
      </c>
      <c r="G86" s="274">
        <v>10174.3572528</v>
      </c>
    </row>
    <row r="87" spans="1:7" ht="94.5" x14ac:dyDescent="0.25">
      <c r="A87" s="270">
        <v>103</v>
      </c>
      <c r="B87" s="271" t="s">
        <v>382</v>
      </c>
      <c r="C87" s="277" t="s">
        <v>26</v>
      </c>
      <c r="D87" s="276" t="s">
        <v>572</v>
      </c>
      <c r="E87" s="274">
        <v>84354.174943223494</v>
      </c>
      <c r="F87" s="274">
        <v>44485.7890909091</v>
      </c>
      <c r="G87" s="274">
        <v>9931.6214015077403</v>
      </c>
    </row>
    <row r="88" spans="1:7" ht="94.5" hidden="1" x14ac:dyDescent="0.25">
      <c r="A88" s="270">
        <v>104</v>
      </c>
      <c r="B88" s="271" t="s">
        <v>179</v>
      </c>
      <c r="C88" s="277" t="s">
        <v>26</v>
      </c>
      <c r="D88" s="276" t="s">
        <v>180</v>
      </c>
      <c r="E88" s="274">
        <v>84332.613355921902</v>
      </c>
      <c r="F88" s="274">
        <v>44485.7890909091</v>
      </c>
      <c r="G88" s="274">
        <v>9931.6214015077403</v>
      </c>
    </row>
    <row r="89" spans="1:7" ht="110.25" x14ac:dyDescent="0.25">
      <c r="A89" s="270">
        <v>105</v>
      </c>
      <c r="B89" s="271" t="s">
        <v>383</v>
      </c>
      <c r="C89" s="277" t="s">
        <v>26</v>
      </c>
      <c r="D89" s="276" t="s">
        <v>573</v>
      </c>
      <c r="E89" s="274">
        <v>84368.784832919497</v>
      </c>
      <c r="F89" s="274">
        <v>44485.7890909091</v>
      </c>
      <c r="G89" s="274">
        <v>9931.6214015077403</v>
      </c>
    </row>
    <row r="90" spans="1:7" ht="110.25" hidden="1" x14ac:dyDescent="0.25">
      <c r="A90" s="270">
        <v>106</v>
      </c>
      <c r="B90" s="271" t="s">
        <v>389</v>
      </c>
      <c r="C90" s="277" t="s">
        <v>26</v>
      </c>
      <c r="D90" s="276" t="s">
        <v>574</v>
      </c>
      <c r="E90" s="274">
        <v>95023.771844960997</v>
      </c>
      <c r="F90" s="274">
        <v>44485.7890909091</v>
      </c>
      <c r="G90" s="274">
        <v>18326.994176261102</v>
      </c>
    </row>
    <row r="91" spans="1:7" ht="78.75" hidden="1" x14ac:dyDescent="0.25">
      <c r="A91" s="270">
        <v>107</v>
      </c>
      <c r="B91" s="271" t="s">
        <v>575</v>
      </c>
      <c r="C91" s="277" t="s">
        <v>26</v>
      </c>
      <c r="D91" s="276" t="s">
        <v>576</v>
      </c>
      <c r="E91" s="274">
        <v>96727.658938677894</v>
      </c>
      <c r="F91" s="274">
        <v>44485.7890909091</v>
      </c>
      <c r="G91" s="274">
        <v>21225.774748367701</v>
      </c>
    </row>
    <row r="92" spans="1:7" ht="110.25" hidden="1" x14ac:dyDescent="0.25">
      <c r="A92" s="270">
        <v>108</v>
      </c>
      <c r="B92" s="271" t="s">
        <v>139</v>
      </c>
      <c r="C92" s="272" t="s">
        <v>26</v>
      </c>
      <c r="D92" s="273" t="s">
        <v>140</v>
      </c>
      <c r="E92" s="274">
        <v>83656.438799890806</v>
      </c>
      <c r="F92" s="274">
        <v>44485.7890909091</v>
      </c>
      <c r="G92" s="274">
        <v>9059.6611311908891</v>
      </c>
    </row>
    <row r="93" spans="1:7" ht="94.5" x14ac:dyDescent="0.25">
      <c r="A93" s="270">
        <v>109</v>
      </c>
      <c r="B93" s="271" t="s">
        <v>121</v>
      </c>
      <c r="C93" s="275" t="s">
        <v>26</v>
      </c>
      <c r="D93" s="276" t="s">
        <v>122</v>
      </c>
      <c r="E93" s="274">
        <v>83314.6307870366</v>
      </c>
      <c r="F93" s="274">
        <v>44485.7890909091</v>
      </c>
      <c r="G93" s="274">
        <v>7377.8531183367504</v>
      </c>
    </row>
    <row r="94" spans="1:7" ht="94.5" x14ac:dyDescent="0.25">
      <c r="A94" s="270">
        <v>110</v>
      </c>
      <c r="B94" s="271" t="s">
        <v>123</v>
      </c>
      <c r="C94" s="275" t="s">
        <v>26</v>
      </c>
      <c r="D94" s="276" t="s">
        <v>124</v>
      </c>
      <c r="E94" s="274">
        <v>83314.6307870366</v>
      </c>
      <c r="F94" s="274">
        <v>44485.7890909091</v>
      </c>
      <c r="G94" s="274">
        <v>7377.8531183367504</v>
      </c>
    </row>
    <row r="95" spans="1:7" ht="94.5" hidden="1" x14ac:dyDescent="0.25">
      <c r="A95" s="270">
        <v>111</v>
      </c>
      <c r="B95" s="271" t="s">
        <v>448</v>
      </c>
      <c r="C95" s="275" t="s">
        <v>26</v>
      </c>
      <c r="D95" s="276" t="s">
        <v>577</v>
      </c>
      <c r="E95" s="274">
        <v>85105.127338886698</v>
      </c>
      <c r="F95" s="274">
        <v>44485.7890909091</v>
      </c>
      <c r="G95" s="274">
        <v>9931.6214015077403</v>
      </c>
    </row>
    <row r="96" spans="1:7" ht="110.25" hidden="1" x14ac:dyDescent="0.25">
      <c r="A96" s="270">
        <v>112</v>
      </c>
      <c r="B96" s="271" t="s">
        <v>453</v>
      </c>
      <c r="C96" s="272" t="s">
        <v>26</v>
      </c>
      <c r="D96" s="273" t="s">
        <v>578</v>
      </c>
      <c r="E96" s="274">
        <v>99307.572426515995</v>
      </c>
      <c r="F96" s="274">
        <v>44485.7890909091</v>
      </c>
      <c r="G96" s="274">
        <v>25110.7947578161</v>
      </c>
    </row>
    <row r="97" spans="1:7" ht="94.5" hidden="1" x14ac:dyDescent="0.25">
      <c r="A97" s="270">
        <v>113</v>
      </c>
      <c r="B97" s="271" t="s">
        <v>454</v>
      </c>
      <c r="C97" s="272" t="s">
        <v>26</v>
      </c>
      <c r="D97" s="273" t="s">
        <v>579</v>
      </c>
      <c r="E97" s="274">
        <v>99872.406522111007</v>
      </c>
      <c r="F97" s="274">
        <v>44485.7890909091</v>
      </c>
      <c r="G97" s="274">
        <v>25110.7947578161</v>
      </c>
    </row>
    <row r="98" spans="1:7" ht="94.5" hidden="1" x14ac:dyDescent="0.25">
      <c r="A98" s="270">
        <v>114</v>
      </c>
      <c r="B98" s="271" t="s">
        <v>76</v>
      </c>
      <c r="C98" s="272" t="s">
        <v>26</v>
      </c>
      <c r="D98" s="273" t="s">
        <v>580</v>
      </c>
      <c r="E98" s="274">
        <v>97755.942716555699</v>
      </c>
      <c r="F98" s="274">
        <v>44485.7890909091</v>
      </c>
      <c r="G98" s="274">
        <v>10174.3572528</v>
      </c>
    </row>
    <row r="99" spans="1:7" ht="126" hidden="1" x14ac:dyDescent="0.25">
      <c r="A99" s="270">
        <v>115</v>
      </c>
      <c r="B99" s="271" t="s">
        <v>78</v>
      </c>
      <c r="C99" s="277" t="s">
        <v>26</v>
      </c>
      <c r="D99" s="276" t="s">
        <v>581</v>
      </c>
      <c r="E99" s="274">
        <v>97513.206865263404</v>
      </c>
      <c r="F99" s="274">
        <v>44485.7890909091</v>
      </c>
      <c r="G99" s="274">
        <v>9931.6214015077403</v>
      </c>
    </row>
    <row r="100" spans="1:7" ht="94.5" hidden="1" x14ac:dyDescent="0.25">
      <c r="A100" s="270">
        <v>116</v>
      </c>
      <c r="B100" s="271" t="s">
        <v>80</v>
      </c>
      <c r="C100" s="272" t="s">
        <v>26</v>
      </c>
      <c r="D100" s="273" t="s">
        <v>582</v>
      </c>
      <c r="E100" s="274">
        <v>98087.348139750597</v>
      </c>
      <c r="F100" s="274">
        <v>44485.7890909091</v>
      </c>
      <c r="G100" s="274">
        <v>10505.7626759949</v>
      </c>
    </row>
    <row r="101" spans="1:7" ht="110.25" hidden="1" x14ac:dyDescent="0.25">
      <c r="A101" s="270">
        <v>117</v>
      </c>
      <c r="B101" s="271" t="s">
        <v>101</v>
      </c>
      <c r="C101" s="281" t="s">
        <v>26</v>
      </c>
      <c r="D101" s="281" t="s">
        <v>583</v>
      </c>
      <c r="E101" s="274">
        <v>83826.046003535695</v>
      </c>
      <c r="F101" s="274">
        <v>44485.7890909091</v>
      </c>
      <c r="G101" s="274">
        <v>8616.7683348358296</v>
      </c>
    </row>
    <row r="102" spans="1:7" ht="110.25" hidden="1" x14ac:dyDescent="0.25">
      <c r="A102" s="270">
        <v>118</v>
      </c>
      <c r="B102" s="271" t="s">
        <v>103</v>
      </c>
      <c r="C102" s="281" t="s">
        <v>26</v>
      </c>
      <c r="D102" s="281" t="s">
        <v>584</v>
      </c>
      <c r="E102" s="274">
        <v>98087.348139750597</v>
      </c>
      <c r="F102" s="274">
        <v>44485.7890909091</v>
      </c>
      <c r="G102" s="274">
        <v>10505.7626759949</v>
      </c>
    </row>
    <row r="103" spans="1:7" ht="78.75" x14ac:dyDescent="0.25">
      <c r="A103" s="270">
        <v>119</v>
      </c>
      <c r="B103" s="271" t="s">
        <v>129</v>
      </c>
      <c r="C103" s="281" t="s">
        <v>26</v>
      </c>
      <c r="D103" s="281" t="s">
        <v>585</v>
      </c>
      <c r="E103" s="274">
        <v>83314.6307870366</v>
      </c>
      <c r="F103" s="274">
        <v>44485.7890909091</v>
      </c>
      <c r="G103" s="274">
        <v>7377.8531183367504</v>
      </c>
    </row>
    <row r="104" spans="1:7" ht="94.5" hidden="1" x14ac:dyDescent="0.25">
      <c r="A104" s="270">
        <v>120</v>
      </c>
      <c r="B104" s="271" t="s">
        <v>586</v>
      </c>
      <c r="C104" s="281" t="s">
        <v>26</v>
      </c>
      <c r="D104" s="281" t="s">
        <v>587</v>
      </c>
      <c r="E104" s="274">
        <v>83314.6307870366</v>
      </c>
      <c r="F104" s="274">
        <v>44485.7890909091</v>
      </c>
      <c r="G104" s="274">
        <v>7377.8531183367504</v>
      </c>
    </row>
    <row r="105" spans="1:7" ht="94.5" hidden="1" x14ac:dyDescent="0.25">
      <c r="A105" s="270">
        <v>121</v>
      </c>
      <c r="B105" s="271" t="s">
        <v>444</v>
      </c>
      <c r="C105" s="281" t="s">
        <v>26</v>
      </c>
      <c r="D105" s="281" t="s">
        <v>588</v>
      </c>
      <c r="E105" s="274">
        <v>98087.348139750597</v>
      </c>
      <c r="F105" s="274">
        <v>44485.7890909091</v>
      </c>
      <c r="G105" s="274">
        <v>10505.7626759949</v>
      </c>
    </row>
    <row r="106" spans="1:7" ht="94.5" hidden="1" x14ac:dyDescent="0.25">
      <c r="A106" s="270">
        <v>122</v>
      </c>
      <c r="B106" s="271" t="s">
        <v>155</v>
      </c>
      <c r="C106" s="281" t="s">
        <v>26</v>
      </c>
      <c r="D106" s="281" t="s">
        <v>589</v>
      </c>
      <c r="E106" s="274">
        <v>98087.348139750597</v>
      </c>
      <c r="F106" s="274">
        <v>44485.7890909091</v>
      </c>
      <c r="G106" s="274">
        <v>10505.7626759949</v>
      </c>
    </row>
    <row r="107" spans="1:7" ht="94.5" hidden="1" x14ac:dyDescent="0.25">
      <c r="A107" s="270">
        <v>123</v>
      </c>
      <c r="B107" s="271" t="s">
        <v>391</v>
      </c>
      <c r="C107" s="281" t="s">
        <v>26</v>
      </c>
      <c r="D107" s="281" t="s">
        <v>590</v>
      </c>
      <c r="E107" s="274">
        <v>82358.770346552803</v>
      </c>
      <c r="F107" s="274">
        <v>44485.7890909091</v>
      </c>
      <c r="G107" s="274">
        <v>6573.6626778529799</v>
      </c>
    </row>
    <row r="108" spans="1:7" ht="94.5" hidden="1" x14ac:dyDescent="0.25">
      <c r="A108" s="270">
        <v>124</v>
      </c>
      <c r="B108" s="271" t="s">
        <v>398</v>
      </c>
      <c r="C108" s="281" t="s">
        <v>26</v>
      </c>
      <c r="D108" s="281" t="s">
        <v>591</v>
      </c>
      <c r="E108" s="274">
        <v>90703.270350705905</v>
      </c>
      <c r="F108" s="274">
        <v>44485.7890909091</v>
      </c>
      <c r="G108" s="274">
        <v>15961.418282006</v>
      </c>
    </row>
    <row r="109" spans="1:7" ht="78.75" hidden="1" x14ac:dyDescent="0.25">
      <c r="A109" s="270">
        <v>125</v>
      </c>
      <c r="B109" s="271" t="s">
        <v>72</v>
      </c>
      <c r="C109" s="281" t="s">
        <v>26</v>
      </c>
      <c r="D109" s="282" t="s">
        <v>73</v>
      </c>
      <c r="E109" s="283">
        <v>97755.942716555699</v>
      </c>
      <c r="F109" s="283">
        <v>44485.7890909091</v>
      </c>
      <c r="G109" s="283">
        <v>10174.3572528</v>
      </c>
    </row>
    <row r="110" spans="1:7" ht="94.5" hidden="1" x14ac:dyDescent="0.25">
      <c r="A110" s="270">
        <v>126</v>
      </c>
      <c r="B110" s="271" t="s">
        <v>86</v>
      </c>
      <c r="C110" s="281" t="s">
        <v>26</v>
      </c>
      <c r="D110" s="282" t="s">
        <v>592</v>
      </c>
      <c r="E110" s="283">
        <v>90228.002685205196</v>
      </c>
      <c r="F110" s="283">
        <v>39770.181818181802</v>
      </c>
      <c r="G110" s="283">
        <v>10505.7626759949</v>
      </c>
    </row>
    <row r="111" spans="1:7" ht="110.25" hidden="1" x14ac:dyDescent="0.25">
      <c r="A111" s="270">
        <v>127</v>
      </c>
      <c r="B111" s="271" t="s">
        <v>105</v>
      </c>
      <c r="C111" s="281" t="s">
        <v>26</v>
      </c>
      <c r="D111" s="282" t="s">
        <v>593</v>
      </c>
      <c r="E111" s="283">
        <v>90228.002685205196</v>
      </c>
      <c r="F111" s="283">
        <v>39770.181818181802</v>
      </c>
      <c r="G111" s="283">
        <v>10505.7626759949</v>
      </c>
    </row>
    <row r="112" spans="1:7" ht="94.5" hidden="1" x14ac:dyDescent="0.25">
      <c r="A112" s="270">
        <v>128</v>
      </c>
      <c r="B112" s="271" t="s">
        <v>397</v>
      </c>
      <c r="C112" s="277" t="s">
        <v>26</v>
      </c>
      <c r="D112" s="276" t="s">
        <v>594</v>
      </c>
      <c r="E112" s="274">
        <v>74277.208634742798</v>
      </c>
      <c r="F112" s="274">
        <v>39770.181818181802</v>
      </c>
      <c r="G112" s="274">
        <v>7736.5506205883803</v>
      </c>
    </row>
    <row r="113" spans="1:10" ht="126" hidden="1" x14ac:dyDescent="0.25">
      <c r="A113" s="270">
        <v>129</v>
      </c>
      <c r="B113" s="271" t="s">
        <v>410</v>
      </c>
      <c r="C113" s="277" t="s">
        <v>26</v>
      </c>
      <c r="D113" s="276" t="s">
        <v>595</v>
      </c>
      <c r="E113" s="274">
        <v>85112.397488807605</v>
      </c>
      <c r="F113" s="274">
        <v>44485.7890909091</v>
      </c>
      <c r="G113" s="274">
        <v>10174.3572528</v>
      </c>
    </row>
    <row r="114" spans="1:10" ht="110.25" hidden="1" x14ac:dyDescent="0.25">
      <c r="A114" s="270">
        <v>130</v>
      </c>
      <c r="B114" s="271" t="s">
        <v>151</v>
      </c>
      <c r="C114" s="272" t="s">
        <v>26</v>
      </c>
      <c r="D114" s="273" t="s">
        <v>152</v>
      </c>
      <c r="E114" s="274">
        <v>98087.348139750597</v>
      </c>
      <c r="F114" s="274">
        <v>44485.7890909091</v>
      </c>
      <c r="G114" s="274">
        <v>10505.7626759949</v>
      </c>
    </row>
    <row r="115" spans="1:10" ht="94.5" hidden="1" x14ac:dyDescent="0.25">
      <c r="A115" s="270">
        <v>131</v>
      </c>
      <c r="B115" s="271" t="s">
        <v>187</v>
      </c>
      <c r="C115" s="272" t="s">
        <v>26</v>
      </c>
      <c r="D115" s="273" t="s">
        <v>188</v>
      </c>
      <c r="E115" s="274">
        <v>82358.770346552803</v>
      </c>
      <c r="F115" s="274">
        <v>44485.7890909091</v>
      </c>
      <c r="G115" s="274">
        <v>6573.6626778529799</v>
      </c>
    </row>
    <row r="116" spans="1:10" ht="78.75" x14ac:dyDescent="0.25">
      <c r="A116" s="270">
        <v>132</v>
      </c>
      <c r="B116" s="271" t="s">
        <v>596</v>
      </c>
      <c r="C116" s="272" t="s">
        <v>26</v>
      </c>
      <c r="D116" s="273" t="s">
        <v>597</v>
      </c>
      <c r="E116" s="274">
        <v>85105.127338886698</v>
      </c>
      <c r="F116" s="274">
        <v>44485.7890909091</v>
      </c>
      <c r="G116" s="274">
        <v>9931.6214015077403</v>
      </c>
    </row>
    <row r="117" spans="1:10" ht="78.75" x14ac:dyDescent="0.25">
      <c r="A117" s="270">
        <v>133</v>
      </c>
      <c r="B117" s="271" t="s">
        <v>445</v>
      </c>
      <c r="C117" s="277" t="s">
        <v>26</v>
      </c>
      <c r="D117" s="276" t="s">
        <v>598</v>
      </c>
      <c r="E117" s="274">
        <v>76494.829488678006</v>
      </c>
      <c r="F117" s="274">
        <v>39770.181818181802</v>
      </c>
      <c r="G117" s="274">
        <v>9931.6214015077403</v>
      </c>
    </row>
    <row r="118" spans="1:10" ht="94.5" hidden="1" x14ac:dyDescent="0.25">
      <c r="A118" s="284">
        <v>134</v>
      </c>
      <c r="B118" s="285" t="s">
        <v>361</v>
      </c>
      <c r="C118" s="286" t="s">
        <v>552</v>
      </c>
      <c r="D118" s="287" t="s">
        <v>553</v>
      </c>
      <c r="E118" s="288">
        <v>31.1520711186424</v>
      </c>
      <c r="F118" s="288">
        <v>1.4545454545454499</v>
      </c>
      <c r="G118" s="288">
        <v>27.4578286944</v>
      </c>
    </row>
    <row r="119" spans="1:10" ht="47.25" hidden="1" x14ac:dyDescent="0.25">
      <c r="A119" s="284">
        <v>135</v>
      </c>
      <c r="B119" s="289" t="s">
        <v>37</v>
      </c>
      <c r="C119" s="290" t="s">
        <v>38</v>
      </c>
      <c r="D119" s="291" t="s">
        <v>39</v>
      </c>
      <c r="E119" s="292">
        <v>608.91869280000003</v>
      </c>
      <c r="F119" s="292">
        <v>231.8</v>
      </c>
      <c r="G119" s="292">
        <v>50.618692799999998</v>
      </c>
    </row>
    <row r="120" spans="1:10" ht="94.5" hidden="1" x14ac:dyDescent="0.25">
      <c r="A120" s="270">
        <v>132</v>
      </c>
      <c r="B120" s="271" t="s">
        <v>390</v>
      </c>
      <c r="C120" s="272" t="s">
        <v>26</v>
      </c>
      <c r="D120" s="273" t="s">
        <v>599</v>
      </c>
      <c r="E120" s="274">
        <v>89438.911776114299</v>
      </c>
      <c r="F120" s="274">
        <v>39296.727272727301</v>
      </c>
      <c r="G120" s="274">
        <v>10505.7626759949</v>
      </c>
    </row>
    <row r="121" spans="1:10" ht="110.25" hidden="1" x14ac:dyDescent="0.25">
      <c r="A121" s="270">
        <v>133</v>
      </c>
      <c r="B121" s="271" t="s">
        <v>151</v>
      </c>
      <c r="C121" s="281" t="s">
        <v>26</v>
      </c>
      <c r="D121" s="281" t="s">
        <v>152</v>
      </c>
      <c r="E121" s="274">
        <v>89438.911776114299</v>
      </c>
      <c r="F121" s="274">
        <v>39296.727272727301</v>
      </c>
      <c r="G121" s="274">
        <v>10505.7626759949</v>
      </c>
    </row>
    <row r="122" spans="1:10" ht="94.5" hidden="1" x14ac:dyDescent="0.25">
      <c r="A122" s="270">
        <v>134</v>
      </c>
      <c r="B122" s="271" t="s">
        <v>187</v>
      </c>
      <c r="C122" s="281" t="s">
        <v>26</v>
      </c>
      <c r="D122" s="281" t="s">
        <v>188</v>
      </c>
      <c r="E122" s="274">
        <v>73710.333982916505</v>
      </c>
      <c r="F122" s="274">
        <v>39296.727272727301</v>
      </c>
      <c r="G122" s="274">
        <v>6573.6626778529799</v>
      </c>
    </row>
    <row r="123" spans="1:10" ht="78.75" hidden="1" x14ac:dyDescent="0.25">
      <c r="A123" s="270">
        <v>135</v>
      </c>
      <c r="B123" s="271" t="s">
        <v>596</v>
      </c>
      <c r="C123" s="281" t="s">
        <v>26</v>
      </c>
      <c r="D123" s="281" t="s">
        <v>597</v>
      </c>
      <c r="E123" s="274">
        <v>76456.6909752504</v>
      </c>
      <c r="F123" s="274">
        <v>39296.727272727301</v>
      </c>
      <c r="G123" s="274">
        <v>9931.6214015077403</v>
      </c>
    </row>
    <row r="124" spans="1:10" ht="78.75" hidden="1" x14ac:dyDescent="0.25">
      <c r="A124" s="270">
        <v>136</v>
      </c>
      <c r="B124" s="271" t="s">
        <v>445</v>
      </c>
      <c r="C124" s="281" t="s">
        <v>26</v>
      </c>
      <c r="D124" s="281" t="s">
        <v>598</v>
      </c>
      <c r="E124" s="274">
        <v>76494.829488678006</v>
      </c>
      <c r="F124" s="274">
        <v>39770.181818181802</v>
      </c>
      <c r="G124" s="274">
        <v>9931.6214015077403</v>
      </c>
    </row>
    <row r="125" spans="1:10" ht="47.25" x14ac:dyDescent="0.25">
      <c r="A125" s="270">
        <v>142</v>
      </c>
      <c r="B125" s="29" t="s">
        <v>459</v>
      </c>
      <c r="C125" s="281" t="s">
        <v>26</v>
      </c>
      <c r="D125" s="293" t="s">
        <v>600</v>
      </c>
      <c r="E125" s="294">
        <v>28919.717230769202</v>
      </c>
      <c r="F125" s="294">
        <v>20296.0803076923</v>
      </c>
      <c r="G125" s="294">
        <v>721.69230769230796</v>
      </c>
      <c r="H125" s="8"/>
      <c r="I125" s="8"/>
      <c r="J125" s="8"/>
    </row>
    <row r="126" spans="1:10" ht="47.25" x14ac:dyDescent="0.25">
      <c r="A126" s="270">
        <v>143</v>
      </c>
      <c r="B126" s="29" t="s">
        <v>460</v>
      </c>
      <c r="C126" s="281" t="s">
        <v>26</v>
      </c>
      <c r="D126" s="293" t="s">
        <v>601</v>
      </c>
      <c r="E126" s="294">
        <v>102420.969795918</v>
      </c>
      <c r="F126" s="294">
        <v>62850.526530612202</v>
      </c>
      <c r="G126" s="294">
        <v>957.34693877551001</v>
      </c>
      <c r="H126" s="8"/>
      <c r="I126" s="8"/>
      <c r="J126" s="8"/>
    </row>
    <row r="127" spans="1:10" ht="47.25" x14ac:dyDescent="0.25">
      <c r="A127" s="270">
        <v>144</v>
      </c>
      <c r="B127" s="29" t="s">
        <v>461</v>
      </c>
      <c r="C127" s="281" t="s">
        <v>26</v>
      </c>
      <c r="D127" s="293" t="s">
        <v>602</v>
      </c>
      <c r="E127" s="294">
        <v>523632.50599999999</v>
      </c>
      <c r="F127" s="294">
        <v>271359.50599999999</v>
      </c>
      <c r="G127" s="294">
        <v>18764</v>
      </c>
      <c r="H127" s="8"/>
      <c r="I127" s="8"/>
      <c r="J127" s="8"/>
    </row>
    <row r="128" spans="1:10" ht="47.25" x14ac:dyDescent="0.25">
      <c r="A128" s="270">
        <v>145</v>
      </c>
      <c r="B128" s="29" t="s">
        <v>462</v>
      </c>
      <c r="C128" s="281" t="s">
        <v>26</v>
      </c>
      <c r="D128" s="293" t="s">
        <v>603</v>
      </c>
      <c r="E128" s="294">
        <v>1031996.75</v>
      </c>
      <c r="F128" s="294">
        <v>451314.25</v>
      </c>
      <c r="G128" s="294">
        <v>46910</v>
      </c>
      <c r="H128" s="8"/>
      <c r="I128" s="8"/>
      <c r="J128" s="8"/>
    </row>
    <row r="129" spans="1:10" ht="47.25" x14ac:dyDescent="0.25">
      <c r="A129" s="270">
        <v>146</v>
      </c>
      <c r="B129" s="29" t="s">
        <v>463</v>
      </c>
      <c r="C129" s="281" t="s">
        <v>26</v>
      </c>
      <c r="D129" s="293" t="s">
        <v>604</v>
      </c>
      <c r="E129" s="294">
        <v>36907.317738095197</v>
      </c>
      <c r="F129" s="294">
        <v>23965.527738095199</v>
      </c>
      <c r="G129" s="294">
        <v>1116.9047619047601</v>
      </c>
      <c r="H129" s="8"/>
      <c r="I129" s="8"/>
      <c r="J129" s="8"/>
    </row>
    <row r="130" spans="1:10" ht="47.25" x14ac:dyDescent="0.25">
      <c r="A130" s="270">
        <v>147</v>
      </c>
      <c r="B130" s="29" t="s">
        <v>464</v>
      </c>
      <c r="C130" s="281" t="s">
        <v>26</v>
      </c>
      <c r="D130" s="293" t="s">
        <v>605</v>
      </c>
      <c r="E130" s="294">
        <v>90028.854426229504</v>
      </c>
      <c r="F130" s="294">
        <v>56386.589672131202</v>
      </c>
      <c r="G130" s="294">
        <v>1538.0327868852501</v>
      </c>
      <c r="H130" s="8"/>
      <c r="I130" s="8"/>
      <c r="J130" s="8"/>
    </row>
    <row r="131" spans="1:10" ht="47.25" x14ac:dyDescent="0.25">
      <c r="A131" s="270">
        <v>148</v>
      </c>
      <c r="B131" s="29" t="s">
        <v>465</v>
      </c>
      <c r="C131" s="281" t="s">
        <v>26</v>
      </c>
      <c r="D131" s="293" t="s">
        <v>606</v>
      </c>
      <c r="E131" s="294">
        <v>900550.02500000002</v>
      </c>
      <c r="F131" s="294">
        <v>394367.52500000002</v>
      </c>
      <c r="G131" s="294">
        <v>46910</v>
      </c>
      <c r="H131" s="8"/>
      <c r="I131" s="8"/>
      <c r="J131" s="8"/>
    </row>
    <row r="132" spans="1:10" ht="47.25" x14ac:dyDescent="0.25">
      <c r="A132" s="270">
        <v>149</v>
      </c>
      <c r="B132" s="29" t="s">
        <v>466</v>
      </c>
      <c r="C132" s="281" t="s">
        <v>26</v>
      </c>
      <c r="D132" s="293" t="s">
        <v>607</v>
      </c>
      <c r="E132" s="294">
        <v>27885.455588235302</v>
      </c>
      <c r="F132" s="294">
        <v>14772.835588235301</v>
      </c>
      <c r="G132" s="294">
        <v>340.68627450980398</v>
      </c>
      <c r="H132" s="8"/>
      <c r="I132" s="8"/>
      <c r="J132" s="8"/>
    </row>
    <row r="133" spans="1:10" ht="47.25" x14ac:dyDescent="0.25">
      <c r="A133" s="270">
        <v>150</v>
      </c>
      <c r="B133" s="29" t="s">
        <v>467</v>
      </c>
      <c r="C133" s="281" t="s">
        <v>26</v>
      </c>
      <c r="D133" s="91" t="s">
        <v>608</v>
      </c>
      <c r="E133" s="294">
        <v>107584.274038462</v>
      </c>
      <c r="F133" s="294">
        <v>63484.916923076897</v>
      </c>
      <c r="G133" s="294">
        <v>668.26923076923094</v>
      </c>
      <c r="H133" s="8"/>
      <c r="I133" s="8"/>
      <c r="J133" s="8"/>
    </row>
    <row r="134" spans="1:10" ht="47.25" x14ac:dyDescent="0.25">
      <c r="A134" s="270">
        <v>151</v>
      </c>
      <c r="B134" s="29" t="s">
        <v>468</v>
      </c>
      <c r="C134" s="281" t="s">
        <v>26</v>
      </c>
      <c r="D134" s="293" t="s">
        <v>609</v>
      </c>
      <c r="E134" s="294">
        <v>290338.66625000001</v>
      </c>
      <c r="F134" s="294">
        <v>127767.33375000001</v>
      </c>
      <c r="G134" s="294">
        <v>4343.75</v>
      </c>
      <c r="H134" s="8"/>
      <c r="I134" s="8"/>
      <c r="J134" s="8"/>
    </row>
    <row r="135" spans="1:10" ht="47.25" x14ac:dyDescent="0.25">
      <c r="A135" s="270">
        <v>152</v>
      </c>
      <c r="B135" s="29" t="s">
        <v>469</v>
      </c>
      <c r="C135" s="281" t="s">
        <v>26</v>
      </c>
      <c r="D135" s="293" t="s">
        <v>610</v>
      </c>
      <c r="E135" s="294">
        <v>1287034.4099999999</v>
      </c>
      <c r="F135" s="294">
        <v>594588.29500000004</v>
      </c>
      <c r="G135" s="294">
        <v>17375</v>
      </c>
      <c r="H135" s="8"/>
      <c r="I135" s="8"/>
      <c r="J135" s="8"/>
    </row>
    <row r="136" spans="1:10" ht="47.25" x14ac:dyDescent="0.25">
      <c r="A136" s="270">
        <v>153</v>
      </c>
      <c r="B136" s="29" t="s">
        <v>470</v>
      </c>
      <c r="C136" s="281" t="s">
        <v>26</v>
      </c>
      <c r="D136" s="293" t="s">
        <v>611</v>
      </c>
      <c r="E136" s="294">
        <v>62318.689354838702</v>
      </c>
      <c r="F136" s="294">
        <v>33584.6880645161</v>
      </c>
      <c r="G136" s="294">
        <v>3026.4516129032299</v>
      </c>
      <c r="H136" s="8"/>
      <c r="I136" s="8"/>
      <c r="J136" s="8"/>
    </row>
    <row r="137" spans="1:10" ht="47.25" x14ac:dyDescent="0.25">
      <c r="A137" s="270">
        <v>154</v>
      </c>
      <c r="B137" s="29" t="s">
        <v>471</v>
      </c>
      <c r="C137" s="281" t="s">
        <v>26</v>
      </c>
      <c r="D137" s="295" t="s">
        <v>612</v>
      </c>
      <c r="E137" s="294">
        <v>117298.296875</v>
      </c>
      <c r="F137" s="294">
        <v>66944.794374999998</v>
      </c>
      <c r="G137" s="294">
        <v>2931.875</v>
      </c>
      <c r="H137" s="8"/>
      <c r="I137" s="8"/>
      <c r="J137" s="8"/>
    </row>
    <row r="138" spans="1:10" ht="63" x14ac:dyDescent="0.25">
      <c r="A138" s="270">
        <v>155</v>
      </c>
      <c r="B138" s="29" t="s">
        <v>472</v>
      </c>
      <c r="C138" s="281" t="s">
        <v>26</v>
      </c>
      <c r="D138" s="293" t="s">
        <v>613</v>
      </c>
      <c r="E138" s="294">
        <v>177120.1</v>
      </c>
      <c r="F138" s="294">
        <v>41724.074999999997</v>
      </c>
      <c r="G138" s="294">
        <v>0</v>
      </c>
      <c r="H138" s="8"/>
      <c r="I138" s="8"/>
      <c r="J138" s="8"/>
    </row>
    <row r="139" spans="1:10" ht="47.25" x14ac:dyDescent="0.25">
      <c r="A139" s="270">
        <v>156</v>
      </c>
      <c r="B139" s="29" t="s">
        <v>473</v>
      </c>
      <c r="C139" s="281" t="s">
        <v>26</v>
      </c>
      <c r="D139" s="293" t="s">
        <v>614</v>
      </c>
      <c r="E139" s="294">
        <v>174203.98250000001</v>
      </c>
      <c r="F139" s="294">
        <v>125185.4825</v>
      </c>
      <c r="G139" s="294">
        <v>0</v>
      </c>
      <c r="H139" s="8"/>
      <c r="I139" s="8"/>
      <c r="J139" s="8"/>
    </row>
    <row r="140" spans="1:10" ht="63" x14ac:dyDescent="0.25">
      <c r="A140" s="270">
        <v>157</v>
      </c>
      <c r="B140" s="29" t="s">
        <v>474</v>
      </c>
      <c r="C140" s="281" t="s">
        <v>26</v>
      </c>
      <c r="D140" s="293" t="s">
        <v>615</v>
      </c>
      <c r="E140" s="294">
        <v>75662.274999999994</v>
      </c>
      <c r="F140" s="294">
        <v>35762.980000000003</v>
      </c>
      <c r="G140" s="294">
        <v>0</v>
      </c>
      <c r="H140" s="8"/>
      <c r="I140" s="8"/>
      <c r="J140" s="8"/>
    </row>
    <row r="141" spans="1:10" ht="63" x14ac:dyDescent="0.25">
      <c r="A141" s="270">
        <v>158</v>
      </c>
      <c r="B141" s="29" t="s">
        <v>475</v>
      </c>
      <c r="C141" s="281" t="s">
        <v>26</v>
      </c>
      <c r="D141" s="293" t="s">
        <v>616</v>
      </c>
      <c r="E141" s="294">
        <v>212125.92</v>
      </c>
      <c r="F141" s="294">
        <v>146051.92000000001</v>
      </c>
      <c r="G141" s="294">
        <v>0</v>
      </c>
      <c r="H141" s="8"/>
      <c r="I141" s="8"/>
      <c r="J141" s="8"/>
    </row>
    <row r="142" spans="1:10" ht="78.75" x14ac:dyDescent="0.25">
      <c r="A142" s="270">
        <v>159</v>
      </c>
      <c r="B142" s="29" t="s">
        <v>476</v>
      </c>
      <c r="C142" s="281" t="s">
        <v>26</v>
      </c>
      <c r="D142" s="293" t="s">
        <v>617</v>
      </c>
      <c r="E142" s="294">
        <v>622694.35333333304</v>
      </c>
      <c r="F142" s="294">
        <v>477361.38666666701</v>
      </c>
      <c r="G142" s="294">
        <v>0</v>
      </c>
      <c r="H142" s="8"/>
      <c r="I142" s="8"/>
      <c r="J142" s="8"/>
    </row>
    <row r="143" spans="1:10" ht="63" x14ac:dyDescent="0.25">
      <c r="A143" s="270">
        <v>160</v>
      </c>
      <c r="B143" s="29" t="s">
        <v>477</v>
      </c>
      <c r="C143" s="281" t="s">
        <v>26</v>
      </c>
      <c r="D143" s="293" t="s">
        <v>618</v>
      </c>
      <c r="E143" s="294">
        <v>371646.185</v>
      </c>
      <c r="F143" s="294">
        <v>243134.54500000001</v>
      </c>
      <c r="G143" s="294">
        <v>0</v>
      </c>
      <c r="H143" s="8"/>
      <c r="I143" s="8"/>
      <c r="J143" s="8"/>
    </row>
    <row r="144" spans="1:10" ht="63" x14ac:dyDescent="0.25">
      <c r="A144" s="270">
        <v>161</v>
      </c>
      <c r="B144" s="29" t="s">
        <v>478</v>
      </c>
      <c r="C144" s="281" t="s">
        <v>26</v>
      </c>
      <c r="D144" s="293" t="s">
        <v>619</v>
      </c>
      <c r="E144" s="294">
        <v>607498.09</v>
      </c>
      <c r="F144" s="294">
        <v>453115.79</v>
      </c>
      <c r="G144" s="294">
        <v>0</v>
      </c>
      <c r="H144" s="8"/>
      <c r="I144" s="8"/>
      <c r="J144" s="8"/>
    </row>
    <row r="145" spans="1:10" ht="47.25" x14ac:dyDescent="0.25">
      <c r="A145" s="270">
        <v>162</v>
      </c>
      <c r="B145" s="296" t="s">
        <v>479</v>
      </c>
      <c r="C145" s="281" t="s">
        <v>26</v>
      </c>
      <c r="D145" s="26" t="s">
        <v>620</v>
      </c>
      <c r="E145" s="294">
        <v>130869.75750000001</v>
      </c>
      <c r="F145" s="294">
        <v>82274.182499999995</v>
      </c>
      <c r="G145" s="294">
        <v>0</v>
      </c>
      <c r="H145" s="8"/>
      <c r="I145" s="8"/>
      <c r="J145" s="8"/>
    </row>
    <row r="146" spans="1:10" ht="63" x14ac:dyDescent="0.25">
      <c r="A146" s="270">
        <v>163</v>
      </c>
      <c r="B146" s="296" t="s">
        <v>480</v>
      </c>
      <c r="C146" s="281" t="s">
        <v>26</v>
      </c>
      <c r="D146" s="26" t="s">
        <v>621</v>
      </c>
      <c r="E146" s="294">
        <v>109121.593333333</v>
      </c>
      <c r="F146" s="294">
        <v>72378.876666666707</v>
      </c>
      <c r="G146" s="294">
        <v>0</v>
      </c>
      <c r="H146" s="8"/>
      <c r="I146" s="8"/>
      <c r="J146" s="8"/>
    </row>
    <row r="147" spans="1:10" ht="47.25" x14ac:dyDescent="0.25">
      <c r="A147" s="28"/>
      <c r="B147" s="296" t="s">
        <v>481</v>
      </c>
      <c r="C147" s="281" t="s">
        <v>26</v>
      </c>
      <c r="D147" s="26" t="s">
        <v>622</v>
      </c>
      <c r="E147" s="91">
        <v>286483.28000000003</v>
      </c>
      <c r="F147" s="91">
        <v>200409.28</v>
      </c>
      <c r="G147" s="91">
        <v>0</v>
      </c>
      <c r="H147" s="8"/>
      <c r="I147" s="8"/>
      <c r="J147" s="8"/>
    </row>
    <row r="148" spans="1:10" ht="47.25" x14ac:dyDescent="0.25">
      <c r="A148" s="28"/>
      <c r="B148" s="296" t="s">
        <v>482</v>
      </c>
      <c r="C148" s="281" t="s">
        <v>26</v>
      </c>
      <c r="D148" s="26" t="s">
        <v>623</v>
      </c>
      <c r="E148" s="91">
        <v>65571.259999999995</v>
      </c>
      <c r="F148" s="91">
        <v>47950.7228571429</v>
      </c>
      <c r="G148" s="91">
        <v>0</v>
      </c>
      <c r="H148" s="8"/>
      <c r="I148" s="8"/>
      <c r="J148" s="8"/>
    </row>
    <row r="149" spans="1:10" ht="47.25" x14ac:dyDescent="0.25">
      <c r="A149" s="28"/>
      <c r="B149" s="296" t="s">
        <v>483</v>
      </c>
      <c r="C149" s="281" t="s">
        <v>26</v>
      </c>
      <c r="D149" s="26" t="s">
        <v>624</v>
      </c>
      <c r="E149" s="91">
        <v>132292.94750000001</v>
      </c>
      <c r="F149" s="91">
        <v>115774.44749999999</v>
      </c>
      <c r="G149" s="91">
        <v>0</v>
      </c>
      <c r="H149" s="8"/>
      <c r="I149" s="8"/>
      <c r="J149" s="8"/>
    </row>
    <row r="150" spans="1:10" ht="47.25" x14ac:dyDescent="0.25">
      <c r="A150" s="28"/>
      <c r="B150" s="296" t="s">
        <v>484</v>
      </c>
      <c r="C150" s="281" t="s">
        <v>26</v>
      </c>
      <c r="D150" s="26" t="s">
        <v>625</v>
      </c>
      <c r="E150" s="91">
        <v>253482.55</v>
      </c>
      <c r="F150" s="91">
        <v>163254.39999999999</v>
      </c>
      <c r="G150" s="91">
        <v>0</v>
      </c>
      <c r="H150" s="8"/>
      <c r="I150" s="8"/>
      <c r="J150" s="8"/>
    </row>
    <row r="151" spans="1:10" ht="47.25" x14ac:dyDescent="0.25">
      <c r="A151" s="28"/>
      <c r="B151" s="296" t="s">
        <v>485</v>
      </c>
      <c r="C151" s="281" t="s">
        <v>26</v>
      </c>
      <c r="D151" s="26" t="s">
        <v>626</v>
      </c>
      <c r="E151" s="91">
        <v>56288.4</v>
      </c>
      <c r="F151" s="91">
        <v>30240.997500000001</v>
      </c>
      <c r="G151" s="91">
        <v>0</v>
      </c>
      <c r="H151" s="8"/>
      <c r="I151" s="8"/>
      <c r="J151" s="8"/>
    </row>
    <row r="152" spans="1:10" ht="31.5" x14ac:dyDescent="0.25">
      <c r="A152" s="28"/>
      <c r="B152" s="296" t="s">
        <v>486</v>
      </c>
      <c r="C152" s="281" t="s">
        <v>26</v>
      </c>
      <c r="D152" s="26" t="s">
        <v>627</v>
      </c>
      <c r="E152" s="91">
        <v>143952.64666666699</v>
      </c>
      <c r="F152" s="91">
        <v>110261.313333333</v>
      </c>
      <c r="G152" s="91">
        <v>0</v>
      </c>
      <c r="H152" s="8"/>
      <c r="I152" s="8"/>
      <c r="J152" s="8"/>
    </row>
    <row r="153" spans="1:10" ht="31.5" x14ac:dyDescent="0.25">
      <c r="A153" s="28"/>
      <c r="B153" s="296" t="s">
        <v>487</v>
      </c>
      <c r="C153" s="281" t="s">
        <v>26</v>
      </c>
      <c r="D153" s="26" t="s">
        <v>628</v>
      </c>
      <c r="E153" s="91">
        <v>213020.17</v>
      </c>
      <c r="F153" s="91">
        <v>136946.17000000001</v>
      </c>
      <c r="G153" s="91">
        <v>0</v>
      </c>
      <c r="H153" s="8"/>
      <c r="I153" s="8"/>
      <c r="J153" s="8"/>
    </row>
    <row r="154" spans="1:10" ht="31.5" x14ac:dyDescent="0.25">
      <c r="A154" s="28"/>
      <c r="B154" s="296" t="s">
        <v>488</v>
      </c>
      <c r="C154" s="281" t="s">
        <v>26</v>
      </c>
      <c r="D154" s="26" t="s">
        <v>629</v>
      </c>
      <c r="E154" s="91">
        <v>322157.68</v>
      </c>
      <c r="F154" s="91">
        <v>103994.69</v>
      </c>
      <c r="G154" s="91">
        <v>0</v>
      </c>
      <c r="H154" s="8"/>
      <c r="I154" s="8"/>
      <c r="J154" s="8"/>
    </row>
  </sheetData>
  <mergeCells count="7">
    <mergeCell ref="A7:G7"/>
    <mergeCell ref="A9:A10"/>
    <mergeCell ref="B9:B10"/>
    <mergeCell ref="C9:C10"/>
    <mergeCell ref="D9:D10"/>
    <mergeCell ref="E9:E10"/>
    <mergeCell ref="F9:G9"/>
  </mergeCells>
  <pageMargins left="0.70833333333333304" right="0.70833333333333304" top="0.74791666666666701" bottom="0.74791666666666701" header="0.511811023622047" footer="0.511811023622047"/>
  <pageSetup paperSize="9" scale="77" fitToHeight="0" orientation="landscape" horizontalDpi="300" verticalDpi="300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1758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Базовые норм затрат (2)</vt:lpstr>
      <vt:lpstr>НЗ на гос работы вар 2 прил (2</vt:lpstr>
      <vt:lpstr>Объем БА (6)</vt:lpstr>
      <vt:lpstr>НЗ на гос работы вар 2 приложен</vt:lpstr>
      <vt:lpstr>Объем БА (5)</vt:lpstr>
      <vt:lpstr>нормативные затраты гос усл</vt:lpstr>
      <vt:lpstr>Базовые норм затрат</vt:lpstr>
      <vt:lpstr>'Базовые норм затрат'!Заголовки_для_печати</vt:lpstr>
      <vt:lpstr>'Базовые норм затрат (2)'!Заголовки_для_печати</vt:lpstr>
      <vt:lpstr>'НЗ на гос работы вар 2 прил (2'!Заголовки_для_печати</vt:lpstr>
      <vt:lpstr>'НЗ на гос работы вар 2 приложен'!Заголовки_для_печати</vt:lpstr>
      <vt:lpstr>'нормативные затраты гос усл'!Заголовки_для_печати</vt:lpstr>
      <vt:lpstr>'Объем БА (5)'!Заголовки_для_печати</vt:lpstr>
      <vt:lpstr>'Объем БА (6)'!Заголовки_для_печати</vt:lpstr>
      <vt:lpstr>'Базовые норм затрат'!Область_печати</vt:lpstr>
      <vt:lpstr>'Базовые норм затрат (2)'!Область_печати</vt:lpstr>
      <vt:lpstr>'НЗ на гос работы вар 2 прил (2'!Область_печати</vt:lpstr>
      <vt:lpstr>'НЗ на гос работы вар 2 приложен'!Область_печати</vt:lpstr>
      <vt:lpstr>'нормативные затраты гос усл'!Область_печати</vt:lpstr>
      <vt:lpstr>'Объем БА (5)'!Область_печати</vt:lpstr>
      <vt:lpstr>'Объем БА (6)'!Область_печати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Мо</dc:creator>
  <dc:description/>
  <cp:lastModifiedBy>Бочарова Л.В.</cp:lastModifiedBy>
  <cp:revision>170</cp:revision>
  <cp:lastPrinted>2024-06-24T10:02:14Z</cp:lastPrinted>
  <dcterms:created xsi:type="dcterms:W3CDTF">2020-01-10T13:02:14Z</dcterms:created>
  <dcterms:modified xsi:type="dcterms:W3CDTF">2024-06-26T09:11:07Z</dcterms:modified>
  <dc:language>ru-RU</dc:language>
</cp:coreProperties>
</file>